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5.xml.rels" ContentType="application/vnd.openxmlformats-package.relationships+xml"/>
  <Override PartName="/xl/worksheets/_rels/sheet11.xml.rels" ContentType="application/vnd.openxmlformats-package.relationships+xml"/>
  <Override PartName="/xl/worksheets/_rels/sheet10.xml.rels" ContentType="application/vnd.openxmlformats-package.relationship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Áttekintés" sheetId="1" state="visible" r:id="rId3"/>
    <sheet name="ETF adatlap" sheetId="2" state="visible" r:id="rId4"/>
    <sheet name="Éves összesítő" sheetId="3" state="visible" r:id="rId5"/>
    <sheet name="Hírek és hatások" sheetId="4" state="visible" r:id="rId6"/>
    <sheet name="Modell ESIF" sheetId="5" state="visible" r:id="rId7"/>
    <sheet name="Modell 84X0" sheetId="6" state="visible" r:id="rId8"/>
    <sheet name="Modell BRNT" sheetId="7" state="visible" r:id="rId9"/>
    <sheet name="Modell SXR2" sheetId="8" state="visible" r:id="rId10"/>
    <sheet name="Modell CEMS" sheetId="9" state="visible" r:id="rId11"/>
    <sheet name="Modell CEBL" sheetId="10" state="visible" r:id="rId12"/>
    <sheet name="Modell EUNM" sheetId="11" state="visible" r:id="rId13"/>
    <sheet name="Feltételezések" sheetId="12" state="visible" r:id="rId14"/>
    <sheet name="Adatbázis" sheetId="13" state="visible" r:id="rId15"/>
    <sheet name="Forrásadatok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Kattints ide, és válassz a lenyíló listából.</t>
        </r>
      </text>
    </comment>
  </commentList>
</comments>
</file>

<file path=xl/sharedStrings.xml><?xml version="1.0" encoding="utf-8"?>
<sst xmlns="http://schemas.openxmlformats.org/spreadsheetml/2006/main" count="1282" uniqueCount="552">
  <si>
    <t xml:space="preserve">Áttekintés – 7 ETF, havi 15 000 Ft Lightyear-en 2020 januárjától</t>
  </si>
  <si>
    <t xml:space="preserve">Szűrés: gyűjtő · 1 év &gt; 20% · 3 év &gt; 70% · nem USA-túlsúlyos · TER &lt; 0,5% · Lightyear EU-n elérhető.</t>
  </si>
  <si>
    <t xml:space="preserve">Ticker</t>
  </si>
  <si>
    <t xml:space="preserve">ETF</t>
  </si>
  <si>
    <t xml:space="preserve">Kategória</t>
  </si>
  <si>
    <t xml:space="preserve">TER</t>
  </si>
  <si>
    <t xml:space="preserve">Alapméret (M EUR)</t>
  </si>
  <si>
    <t xml:space="preserve">Befizetés kezdete</t>
  </si>
  <si>
    <t xml:space="preserve">Hónapok</t>
  </si>
  <si>
    <t xml:space="preserve">Összes befizetés (Ft)</t>
  </si>
  <si>
    <t xml:space="preserve">Mai érték (Ft)</t>
  </si>
  <si>
    <t xml:space="preserve">Nyereség (Ft)</t>
  </si>
  <si>
    <t xml:space="preserve">Összes hozam</t>
  </si>
  <si>
    <t xml:space="preserve">Éves hozam (XIRR)</t>
  </si>
  <si>
    <t xml:space="preserve">Max. visszaesés 5 év</t>
  </si>
  <si>
    <t xml:space="preserve">Becsült adó (Ft)</t>
  </si>
  <si>
    <t xml:space="preserve">Adózás utáni nyereség (Ft)</t>
  </si>
  <si>
    <t xml:space="preserve">ESIF</t>
  </si>
  <si>
    <t xml:space="preserve">iShares MSCI Europe Financials Sector UCITS ETF EUR (Acc)</t>
  </si>
  <si>
    <t xml:space="preserve">Európai pénzügyi szektor</t>
  </si>
  <si>
    <t xml:space="preserve">84X0</t>
  </si>
  <si>
    <t xml:space="preserve">iShares MSCI EM ex-China UCITS ETF USD (Acc)</t>
  </si>
  <si>
    <t xml:space="preserve">Feltörekvő piacok Kína nélkül</t>
  </si>
  <si>
    <t xml:space="preserve">BRNT</t>
  </si>
  <si>
    <t xml:space="preserve">WisdomTree Brent Crude Oil</t>
  </si>
  <si>
    <t xml:space="preserve">Brent kőolaj (határidős)</t>
  </si>
  <si>
    <t xml:space="preserve">SXR2</t>
  </si>
  <si>
    <t xml:space="preserve">iShares MSCI Canada UCITS ETF (Acc)</t>
  </si>
  <si>
    <t xml:space="preserve">Kanada</t>
  </si>
  <si>
    <t xml:space="preserve">CEMS</t>
  </si>
  <si>
    <t xml:space="preserve">iShares Edge MSCI Europe Value Factor UCITS ETF</t>
  </si>
  <si>
    <t xml:space="preserve">Európai érték (value) részvények</t>
  </si>
  <si>
    <t xml:space="preserve">CEBL</t>
  </si>
  <si>
    <t xml:space="preserve">iShares MSCI EM Asia UCITS ETF (Acc)</t>
  </si>
  <si>
    <t xml:space="preserve">Feltörekvő Ázsia</t>
  </si>
  <si>
    <t xml:space="preserve">EUNM</t>
  </si>
  <si>
    <t xml:space="preserve">iShares MSCI EM UCITS ETF (Acc)</t>
  </si>
  <si>
    <t xml:space="preserve">Feltörekvő piacok (globális)</t>
  </si>
  <si>
    <t xml:space="preserve">Összesen</t>
  </si>
  <si>
    <t xml:space="preserve">(ha mind a 7-be havi 15 000 Ft ment volna)</t>
  </si>
  <si>
    <t xml:space="preserve">Fontos: a BRNT nem részvény-ETF, hanem olaj határidős ETC (megbízásonként 1 € díj, nagyon nagy ingadozás). Az 84X0, a CEBL és az EUNM kb. 80%-ban ugyanazokat a cégeket tartja.</t>
  </si>
  <si>
    <t xml:space="preserve">Múltbeli hozam nem garantálja a jövőbeli eredményt. Ez a munkafüzet tájékoztató modell, nem befektetési tanácsadás.</t>
  </si>
  <si>
    <t xml:space="preserve">ETF adatlap – válaszd ki az ETF-et a sárga cellában</t>
  </si>
  <si>
    <t xml:space="preserve">A lenyíló listából bármelyik ETF kiválasztható; minden adat automatikusan frissül.</t>
  </si>
  <si>
    <t xml:space="preserve">Kiválasztott ETF:</t>
  </si>
  <si>
    <t xml:space="preserve">ESIF – Európai pénzügyi szektor</t>
  </si>
  <si>
    <t xml:space="preserve">Alapadatok</t>
  </si>
  <si>
    <t xml:space="preserve">Kockázati mutatók (EUR-ban)</t>
  </si>
  <si>
    <t xml:space="preserve">Teljes név</t>
  </si>
  <si>
    <t xml:space="preserve">Volatilitás 1 év</t>
  </si>
  <si>
    <t xml:space="preserve">ISIN</t>
  </si>
  <si>
    <t xml:space="preserve">Volatilitás 3 év</t>
  </si>
  <si>
    <t xml:space="preserve">Lightyear ticker (Xetra, EUR)</t>
  </si>
  <si>
    <t xml:space="preserve">Volatilitás 5 év</t>
  </si>
  <si>
    <t xml:space="preserve">Típus</t>
  </si>
  <si>
    <t xml:space="preserve">Max. visszaesés 1 év</t>
  </si>
  <si>
    <t xml:space="preserve">Követett index</t>
  </si>
  <si>
    <t xml:space="preserve">Max. visszaesés 3 év</t>
  </si>
  <si>
    <t xml:space="preserve">Befektetési fókusz</t>
  </si>
  <si>
    <t xml:space="preserve">Alapkezelő</t>
  </si>
  <si>
    <t xml:space="preserve">Max. visszaesés indulás óta</t>
  </si>
  <si>
    <t xml:space="preserve">Indulás dátuma</t>
  </si>
  <si>
    <t xml:space="preserve">Székhely</t>
  </si>
  <si>
    <t xml:space="preserve">Modell: havi 15 000 Ft 2020-tól (vagy az indulástól)</t>
  </si>
  <si>
    <t xml:space="preserve">Éves költség (TER)</t>
  </si>
  <si>
    <t xml:space="preserve">Alap devizája</t>
  </si>
  <si>
    <t xml:space="preserve">Devizafedezés</t>
  </si>
  <si>
    <t xml:space="preserve">Replikáció</t>
  </si>
  <si>
    <t xml:space="preserve">Értékpapír-kölcsönzés</t>
  </si>
  <si>
    <t xml:space="preserve">Tartott papírok száma</t>
  </si>
  <si>
    <t xml:space="preserve">Top 10 súlya</t>
  </si>
  <si>
    <t xml:space="preserve">Lightyear díj</t>
  </si>
  <si>
    <t xml:space="preserve">Elérhető Lightyear EU-n</t>
  </si>
  <si>
    <t xml:space="preserve">Mibe fektet?</t>
  </si>
  <si>
    <t xml:space="preserve">Főbb jellemzők</t>
  </si>
  <si>
    <t xml:space="preserve">Fő kockázatok</t>
  </si>
  <si>
    <t xml:space="preserve">Top 10 tétel</t>
  </si>
  <si>
    <t xml:space="preserve">Súly</t>
  </si>
  <si>
    <t xml:space="preserve">Országok</t>
  </si>
  <si>
    <t xml:space="preserve">Szektorok</t>
  </si>
  <si>
    <t xml:space="preserve">A portfólióadatok 2026.08.31-i állapotot tükröznek (justETF). Az ETF-ek összetétele folyamatosan változik.</t>
  </si>
  <si>
    <t xml:space="preserve">Évről évre: hogyan alakult volna a befektetés</t>
  </si>
  <si>
    <t xml:space="preserve">Év végi állapot (december, 2026-ban a mai érték). Minden szám képlettel a Modell lapokból.</t>
  </si>
  <si>
    <t xml:space="preserve">ESIF – iShares MSCI Europe Financials Sector UCITS ETF EUR (Acc)</t>
  </si>
  <si>
    <t xml:space="preserve">Év</t>
  </si>
  <si>
    <t xml:space="preserve">Befizetés az évben (Ft)</t>
  </si>
  <si>
    <t xml:space="preserve">Összes befizetés év végén (Ft)</t>
  </si>
  <si>
    <t xml:space="preserve">Érték év végén (Ft)</t>
  </si>
  <si>
    <t xml:space="preserve">ETF árfolyamváltozás az évben (EUR)</t>
  </si>
  <si>
    <t xml:space="preserve">Forint/euró változás az évben</t>
  </si>
  <si>
    <t xml:space="preserve">2026 (okt. 16-ig)</t>
  </si>
  <si>
    <t xml:space="preserve">84X0 – iShares MSCI EM ex-China UCITS ETF USD (Acc)</t>
  </si>
  <si>
    <t xml:space="preserve">BRNT – WisdomTree Brent Crude Oil</t>
  </si>
  <si>
    <t xml:space="preserve">SXR2 – iShares MSCI Canada UCITS ETF (Acc)</t>
  </si>
  <si>
    <t xml:space="preserve">CEMS – iShares Edge MSCI Europe Value Factor UCITS ETF</t>
  </si>
  <si>
    <t xml:space="preserve">CEBL – iShares MSCI EM Asia UCITS ETF (Acc)</t>
  </si>
  <si>
    <t xml:space="preserve">EUNM – iShares MSCI EM UCITS ETF (Acc)</t>
  </si>
  <si>
    <t xml:space="preserve">Megjegyzés: az ETF árfolyamváltozást az év első és a következő év első napi záróárából számoljuk (≈ naptári év); az induló évben az indulástól. A forint/euró oszlop pozitív értéke a forint gyengülését jelenti (ami forintban növeli az értéket).</t>
  </si>
  <si>
    <t xml:space="preserve">Mely országok és események mozgatják az egyes ETF-eket?</t>
  </si>
  <si>
    <t xml:space="preserve">Mit figyelj a hírekben, ETF-enként. A súly az ország aránya az ETF-ben (justETF, 2026.08.31).</t>
  </si>
  <si>
    <t xml:space="preserve">Ország / tényező</t>
  </si>
  <si>
    <t xml:space="preserve">Súly az ETF-ben</t>
  </si>
  <si>
    <t xml:space="preserve">Gazdasági hírek, amiket érdemes figyelni</t>
  </si>
  <si>
    <t xml:space="preserve">Vállalati / szektor események</t>
  </si>
  <si>
    <t xml:space="preserve">Hatás iránya (jellemzően)</t>
  </si>
  <si>
    <t xml:space="preserve">Hol kövesd</t>
  </si>
  <si>
    <t xml:space="preserve">Minden ETF</t>
  </si>
  <si>
    <t xml:space="preserve">Magyarország – forint árfolyam</t>
  </si>
  <si>
    <t xml:space="preserve">–</t>
  </si>
  <si>
    <t xml:space="preserve">MNB kamatdöntés, magyar infláció, költségvetési hiány, EU-források, hitelminősítések.</t>
  </si>
  <si>
    <t xml:space="preserve">Gyengülő forint → forintban nagyobb érték; erősödő forint → kisebb (2026-ban a forint erősödött, ez csökkentette a forintos hozamot).</t>
  </si>
  <si>
    <t xml:space="preserve">mnb.hu, portfolio.hu, EKB árfolyamok</t>
  </si>
  <si>
    <t xml:space="preserve">Globális hangulat – USA</t>
  </si>
  <si>
    <t xml:space="preserve">Fed kamatdöntések, amerikai infláció (CPI), munkaerőpiaci adatok, dollár árfolyam, Wall Street esések.</t>
  </si>
  <si>
    <t xml:space="preserve">Egy amerikai krach a többi piacot is lehúzza (kisebb mértékben). Erős dollár → feltörekvő piacoknak rossz.</t>
  </si>
  <si>
    <t xml:space="preserve">federalreserve.gov, Reuters, Bloomberg</t>
  </si>
  <si>
    <t xml:space="preserve">Egyesült Királyság</t>
  </si>
  <si>
    <t xml:space="preserve">Bank of England kamatdöntés, brit infláció, gilt hozamok, költségvetés (bankadók).</t>
  </si>
  <si>
    <t xml:space="preserve">HSBC negyedéves jelentés, osztalék/visszavásárlás, Ázsia-kitettség (HSBC).</t>
  </si>
  <si>
    <t xml:space="preserve">Magasabb kamat → jellemzően jobb banki profit.</t>
  </si>
  <si>
    <t xml:space="preserve">bankofengland.co.uk, FT, portfolio.hu</t>
  </si>
  <si>
    <t xml:space="preserve">Spanyolország</t>
  </si>
  <si>
    <t xml:space="preserve">Spanyol GDP, munkanélküliség, lakáspiac, banki különadó.</t>
  </si>
  <si>
    <t xml:space="preserve">Santander, BBVA eredmények; BBVA–Sabadell típusú fúziók; latin-amerikai kitettség (Brazília, Mexikó, Törökország).</t>
  </si>
  <si>
    <t xml:space="preserve">Erős gazdaság, alacsony hitelveszteség → pozitív.</t>
  </si>
  <si>
    <t xml:space="preserve">Reuters, Expansión</t>
  </si>
  <si>
    <t xml:space="preserve">Németország</t>
  </si>
  <si>
    <t xml:space="preserve">Ifo/ZEW index, ipari termelés, német GDP, költségvetési csomagok.</t>
  </si>
  <si>
    <t xml:space="preserve">Allianz, Deutsche Bank, Munich Re eredmények; biztosítói káresemények.</t>
  </si>
  <si>
    <t xml:space="preserve">Német konjunktúra-javulás → pozitív.</t>
  </si>
  <si>
    <t xml:space="preserve">destatis.de, Handelsblatt</t>
  </si>
  <si>
    <t xml:space="preserve">Svájc</t>
  </si>
  <si>
    <t xml:space="preserve">SNB kamatdöntés, frank árfolyam.</t>
  </si>
  <si>
    <t xml:space="preserve">UBS tőkekövetelmény-szabályozás, Zurich Insurance eredmények.</t>
  </si>
  <si>
    <t xml:space="preserve">Szigorúbb tőkeszabály UBS-re → negatív.</t>
  </si>
  <si>
    <t xml:space="preserve">snb.ch, finews.ch</t>
  </si>
  <si>
    <t xml:space="preserve">Eurózóna (Olaszo., Franciao., Hollandia)</t>
  </si>
  <si>
    <t xml:space="preserve">EKB kamatdöntések, hozamgörbe meredeksége, olasz/francia államkötvény-felárak, EBA stresszteszt.</t>
  </si>
  <si>
    <t xml:space="preserve">UniCredit, Intesa, BNP, ING eredmények és fúziók; nem teljesítő hitelek aránya.</t>
  </si>
  <si>
    <t xml:space="preserve">EKB kamatcsökkentés → szűkülő kamatmarzs (negatív); válságjelek → erős esés.</t>
  </si>
  <si>
    <t xml:space="preserve">ecb.europa.eu, Reuters</t>
  </si>
  <si>
    <t xml:space="preserve">Tajvan</t>
  </si>
  <si>
    <t xml:space="preserve">Tajvani export- és rendelésadatok, Kína–Tajvan katonai feszültség, USA chip-vámok.</t>
  </si>
  <si>
    <t xml:space="preserve">TSMC havi árbevétel és negyedéves jelentés, AI-chip kereslet (Nvidia, Apple megrendelések).</t>
  </si>
  <si>
    <t xml:space="preserve">AI-boom → erősen pozitív; geopolitikai incidens → éles esés.</t>
  </si>
  <si>
    <t xml:space="preserve">Reuters Asia, TSMC befektetői oldal</t>
  </si>
  <si>
    <t xml:space="preserve">Dél-Korea</t>
  </si>
  <si>
    <t xml:space="preserve">Koreai export (különösen félvezető), Bank of Korea kamat, won árfolyam, belpolitika.</t>
  </si>
  <si>
    <t xml:space="preserve">Samsung és SK hynix eredmények, DRAM/HBM memóriachip árak.</t>
  </si>
  <si>
    <t xml:space="preserve">Memóriachip-árak emelkedése → pozitív.</t>
  </si>
  <si>
    <t xml:space="preserve">Yonhap, Korea Herald</t>
  </si>
  <si>
    <t xml:space="preserve">India</t>
  </si>
  <si>
    <t xml:space="preserve">RBI kamatdöntés, GDP, infláció, külföldi tőkeáramlás, rúpia, választások.</t>
  </si>
  <si>
    <t xml:space="preserve">HDFC, ICICI, Reliance eredmények.</t>
  </si>
  <si>
    <t xml:space="preserve">Erős növekedés, beáramló tőke → pozitív.</t>
  </si>
  <si>
    <t xml:space="preserve">rbi.org.in, Economic Times</t>
  </si>
  <si>
    <t xml:space="preserve">Brazília, Szaúd-Arábia, D-Afrika, Mexikó</t>
  </si>
  <si>
    <t xml:space="preserve">Brazil Selic kamat, nyersanyag- és olajárak, peso/real árfolyam, USA–Mexikó kereskedelem.</t>
  </si>
  <si>
    <t xml:space="preserve">Petrobras, Vale, Aramco, Naspers.</t>
  </si>
  <si>
    <t xml:space="preserve">Magas nyersanyagár → pozitív (Brazília, Szaúd).</t>
  </si>
  <si>
    <t xml:space="preserve">Reuters, Bloomberg Línea</t>
  </si>
  <si>
    <t xml:space="preserve">OPEC+ (Szaúd-Arábia, Oroszország)</t>
  </si>
  <si>
    <t xml:space="preserve">OPEC+ kitermelési döntések, Szaúd-Arábia árpolitikája, orosz szankciók.</t>
  </si>
  <si>
    <t xml:space="preserve">Kitermelés-csökkentés → olajár fel.</t>
  </si>
  <si>
    <t xml:space="preserve">opec.org, Reuters Energy</t>
  </si>
  <si>
    <t xml:space="preserve">Közel-Kelet geopolitika</t>
  </si>
  <si>
    <t xml:space="preserve">Irán, Izrael, Vörös-tenger / Hormuzi-szoros szállítási zavarok.</t>
  </si>
  <si>
    <t xml:space="preserve">Kínálati zavar → hirtelen áremelkedés.</t>
  </si>
  <si>
    <t xml:space="preserve">Reuters, Al Jazeera</t>
  </si>
  <si>
    <t xml:space="preserve">USA (kereslet és kínálat)</t>
  </si>
  <si>
    <t xml:space="preserve">EIA heti készletjelentés (szerda), amerikai palaolaj-termelés, dollár, recessziós félelem.</t>
  </si>
  <si>
    <t xml:space="preserve">Készletnövekedés, recesszió → olajár le.</t>
  </si>
  <si>
    <t xml:space="preserve">eia.gov</t>
  </si>
  <si>
    <t xml:space="preserve">Kína (kereslet)</t>
  </si>
  <si>
    <t xml:space="preserve">Kínai GDP, ipari termelés, olajimport, ösztönző csomagok.</t>
  </si>
  <si>
    <t xml:space="preserve">Gyenge kínai kereslet → olajár le.</t>
  </si>
  <si>
    <t xml:space="preserve">IEA havi jelentés, Reuters</t>
  </si>
  <si>
    <t xml:space="preserve">Határidős görbe (görgetés)</t>
  </si>
  <si>
    <t xml:space="preserve">Contango/backwardation: a következő havi kontraktusok ára a mostanihoz képest.</t>
  </si>
  <si>
    <t xml:space="preserve">Contango → hosszú távon görgetési veszteség.</t>
  </si>
  <si>
    <t xml:space="preserve">WisdomTree termékoldal</t>
  </si>
  <si>
    <t xml:space="preserve">Bank of Canada kamat, kanadai GDP és munkaerőpiac, lakásárak, háztartási adósság, CAD árfolyam.</t>
  </si>
  <si>
    <t xml:space="preserve">Royal Bank, TD, BMO, Scotiabank eredmények; Shopify; Enbridge, Canadian Natural.</t>
  </si>
  <si>
    <t xml:space="preserve">Kamatcsökkentés óvatosan pozitív; lakáspiaci válság → bankok esnek.</t>
  </si>
  <si>
    <t xml:space="preserve">bankofcanada.ca, Globe and Mail</t>
  </si>
  <si>
    <t xml:space="preserve">USA–Kanada kereskedelem</t>
  </si>
  <si>
    <t xml:space="preserve">Vámok, USMCA felülvizsgálat (2026), amerikai kereslet.</t>
  </si>
  <si>
    <t xml:space="preserve">Exportőr ipari és nyersanyag cégek.</t>
  </si>
  <si>
    <t xml:space="preserve">Vámháború → negatív.</t>
  </si>
  <si>
    <t xml:space="preserve">Reuters, CBC</t>
  </si>
  <si>
    <t xml:space="preserve">Nyersanyagárak</t>
  </si>
  <si>
    <t xml:space="preserve">Olaj- és gázár, aranyár, réz/uránár.</t>
  </si>
  <si>
    <t xml:space="preserve">Agnico Eagle, Barrick, Cameco, energiacégek.</t>
  </si>
  <si>
    <t xml:space="preserve">Magasabb olaj- és aranyár → pozitív.</t>
  </si>
  <si>
    <t xml:space="preserve">kitco.com, eia.gov</t>
  </si>
  <si>
    <t xml:space="preserve">Ifo, ipari termelés, német infrastruktúra- és védelmi költségvetés, energiaárak.</t>
  </si>
  <si>
    <t xml:space="preserve">Siemens, Bayer (perek, glifozát), Deutsche Post eredmények.</t>
  </si>
  <si>
    <t xml:space="preserve">Fiskális élénkítés → pozitív.</t>
  </si>
  <si>
    <t xml:space="preserve">BoE kamat, brit infláció, font.</t>
  </si>
  <si>
    <t xml:space="preserve">HSBC, BAT (dohányszabályozás), GSK (gyógyszer-pipeline).</t>
  </si>
  <si>
    <t xml:space="preserve">Gyengébb font → euróban kisebb érték.</t>
  </si>
  <si>
    <t xml:space="preserve">bankofengland.co.uk, FT</t>
  </si>
  <si>
    <t xml:space="preserve">Franciaország</t>
  </si>
  <si>
    <t xml:space="preserve">Francia politika és költségvetési hiány, OAT–Bund felár, hitelminősítés.</t>
  </si>
  <si>
    <t xml:space="preserve">Sanofi, BNP Paribas, Vinci eredmények.</t>
  </si>
  <si>
    <t xml:space="preserve">Politikai bizonytalanság → negatív.</t>
  </si>
  <si>
    <t xml:space="preserve">Les Echos, Reuters</t>
  </si>
  <si>
    <t xml:space="preserve">Value vs. growth hangulat</t>
  </si>
  <si>
    <t xml:space="preserve">Kamatszint és hozamgörbe; ha a tech/AI papírok rallyznak, a value lemaradhat.</t>
  </si>
  <si>
    <t xml:space="preserve">USA gyógyszerár-szabályozás (Sanofi, GSK, Bayer).</t>
  </si>
  <si>
    <t xml:space="preserve">Magasabb kamat → value-nak kedvez.</t>
  </si>
  <si>
    <t xml:space="preserve">MSCI faktor-jelentések</t>
  </si>
  <si>
    <t xml:space="preserve">Lásd 84X0: export, Kína–Tajvan feszültség, chip-vámok.</t>
  </si>
  <si>
    <t xml:space="preserve">TSMC, MediaTek, Hon Hai.</t>
  </si>
  <si>
    <t xml:space="preserve">AI-ciklus → pozitív.</t>
  </si>
  <si>
    <t xml:space="preserve">Reuters Asia</t>
  </si>
  <si>
    <t xml:space="preserve">Koreai export, BoK, won.</t>
  </si>
  <si>
    <t xml:space="preserve">Samsung, SK hynix memóriachip árak.</t>
  </si>
  <si>
    <t xml:space="preserve">Memóriachip-árak fel → pozitív.</t>
  </si>
  <si>
    <t xml:space="preserve">Yonhap</t>
  </si>
  <si>
    <t xml:space="preserve">Kína</t>
  </si>
  <si>
    <t xml:space="preserve">PBoC kamat, kínai GDP és PMI, ingatlanpiac (Evergrande-típusú csődök), ösztönző csomagok, USA–Kína vámok, tech-szabályozás.</t>
  </si>
  <si>
    <t xml:space="preserve">Tencent, Alibaba, China Construction Bank, Meituan.</t>
  </si>
  <si>
    <t xml:space="preserve">Ösztönző csomag → pozitív; vámháború → negatív.</t>
  </si>
  <si>
    <t xml:space="preserve">Caixin, SCMP, Reuters</t>
  </si>
  <si>
    <t xml:space="preserve">RBI, GDP, infláció, rúpia.</t>
  </si>
  <si>
    <t xml:space="preserve">HDFC, ICICI, Reliance, Infosys.</t>
  </si>
  <si>
    <t xml:space="preserve">Erős növekedés → pozitív.</t>
  </si>
  <si>
    <t xml:space="preserve">Economic Times</t>
  </si>
  <si>
    <t xml:space="preserve">Lásd 84X0.</t>
  </si>
  <si>
    <t xml:space="preserve">TSMC.</t>
  </si>
  <si>
    <t xml:space="preserve">Samsung, SK hynix.</t>
  </si>
  <si>
    <t xml:space="preserve">Memóriachip-árak → pozitív.</t>
  </si>
  <si>
    <t xml:space="preserve">Lásd CEBL.</t>
  </si>
  <si>
    <t xml:space="preserve">Tencent, Alibaba.</t>
  </si>
  <si>
    <t xml:space="preserve">Ösztönzők pozitívak, vámok negatívak.</t>
  </si>
  <si>
    <t xml:space="preserve">Caixin, SCMP</t>
  </si>
  <si>
    <t xml:space="preserve">HDFC, Reliance.</t>
  </si>
  <si>
    <t xml:space="preserve">Egyéb (Brazília, Szaúd, D-Afrika, Mexikó, Kelet-Európa)</t>
  </si>
  <si>
    <t xml:space="preserve">Nyersanyagárak, latin-amerikai politika, dollár, olajár.</t>
  </si>
  <si>
    <t xml:space="preserve">Petrobras, Vale, Aramco, OTP (kis súly).</t>
  </si>
  <si>
    <t xml:space="preserve">Erős dollár → negatív.</t>
  </si>
  <si>
    <t xml:space="preserve">Reuters</t>
  </si>
  <si>
    <t xml:space="preserve">Havi befektetés modell – ESIF · iShares MSCI Europe Financials Sector UCITS ETF EUR (Acc)</t>
  </si>
  <si>
    <t xml:space="preserve">Havonta 15 000 Ft befizetés (Feltételezések lap) a Lightyear-en; kék = forrásadat, fekete = képlet.</t>
  </si>
  <si>
    <t xml:space="preserve">Hónap</t>
  </si>
  <si>
    <t xml:space="preserve">EUR/HUF (havi átlag)</t>
  </si>
  <si>
    <t xml:space="preserve">Befizetés (Ft)</t>
  </si>
  <si>
    <t xml:space="preserve">Váltási díj (Ft)</t>
  </si>
  <si>
    <t xml:space="preserve">Euróra váltva (EUR)</t>
  </si>
  <si>
    <t xml:space="preserve">Vételi díj (EUR)</t>
  </si>
  <si>
    <t xml:space="preserve">Befektetett (EUR)</t>
  </si>
  <si>
    <t xml:space="preserve">ETF árfolyam (EUR)</t>
  </si>
  <si>
    <t xml:space="preserve">Vett darab</t>
  </si>
  <si>
    <t xml:space="preserve">Összes darab</t>
  </si>
  <si>
    <t xml:space="preserve">Érték (EUR)</t>
  </si>
  <si>
    <t xml:space="preserve">Érték (Ft)</t>
  </si>
  <si>
    <t xml:space="preserve">Hozam %</t>
  </si>
  <si>
    <t xml:space="preserve">Pénzáram (XIRR-hez)</t>
  </si>
  <si>
    <t xml:space="preserve">Összesítés</t>
  </si>
  <si>
    <t xml:space="preserve">Befizetett hónapok</t>
  </si>
  <si>
    <t xml:space="preserve">Éves hozam (XIRR, pénzzel súlyozott)</t>
  </si>
  <si>
    <t xml:space="preserve">Fizetett díjak összesen (Ft, becslés)</t>
  </si>
  <si>
    <t xml:space="preserve">Becsült adó, ha most eladnád (Ft)</t>
  </si>
  <si>
    <t xml:space="preserve">Legjobb hónap végi érték (Ft)</t>
  </si>
  <si>
    <t xml:space="preserve">Legnagyobb papírveszteség (Ft)</t>
  </si>
  <si>
    <t xml:space="preserve">Mai érték →</t>
  </si>
  <si>
    <t xml:space="preserve">Havi befektetés modell – 84X0 · iShares MSCI EM ex-China UCITS ETF USD (Acc)</t>
  </si>
  <si>
    <t xml:space="preserve">Havi befektetés modell – BRNT · WisdomTree Brent Crude Oil</t>
  </si>
  <si>
    <t xml:space="preserve">Havi befektetés modell – SXR2 · iShares MSCI Canada UCITS ETF (Acc)</t>
  </si>
  <si>
    <t xml:space="preserve">Havi befektetés modell – CEMS · iShares Edge MSCI Europe Value Factor UCITS ETF</t>
  </si>
  <si>
    <t xml:space="preserve">Havi befektetés modell – CEBL · iShares MSCI EM Asia UCITS ETF (Acc)</t>
  </si>
  <si>
    <t xml:space="preserve">Havi befektetés modell – EUNM · iShares MSCI EM UCITS ETF (Acc)</t>
  </si>
  <si>
    <t xml:space="preserve">Feltételezések és bemenetek</t>
  </si>
  <si>
    <t xml:space="preserve">A kék számok szabadon átírhatók – a teljes munkafüzet újraszámol.</t>
  </si>
  <si>
    <t xml:space="preserve">Megnevezés</t>
  </si>
  <si>
    <t xml:space="preserve">Érték</t>
  </si>
  <si>
    <t xml:space="preserve">Forrás / megjegyzés</t>
  </si>
  <si>
    <t xml:space="preserve">Havi befizetés (Ft)</t>
  </si>
  <si>
    <t xml:space="preserve">A felhasználó által megadott összeg.</t>
  </si>
  <si>
    <t xml:space="preserve">Devizaváltási díj (Lightyear)</t>
  </si>
  <si>
    <t xml:space="preserve">Lightyear díjtáblázat, lightyear.com/en-eu/pricing (2026.10.18-án ellenőrizve).</t>
  </si>
  <si>
    <t xml:space="preserve">Vételi díj ETF-nél (EUR / megbízás)</t>
  </si>
  <si>
    <t xml:space="preserve">Lightyear: ETF-ek vétele díjmentes (az alapkezelői TER az árfolyamban már benne van).</t>
  </si>
  <si>
    <t xml:space="preserve">Vételi díj ETC-nél (EUR / megbízás)</t>
  </si>
  <si>
    <t xml:space="preserve">Lightyear: EUR-ban jegyzett ETN/ETC 1 € / megbízás (ez a BRNT-re vonatkozik).</t>
  </si>
  <si>
    <t xml:space="preserve">Mai EUR/HUF árfolyam</t>
  </si>
  <si>
    <t xml:space="preserve">EKB referencia-árfolyam, 2026.10.16.</t>
  </si>
  <si>
    <t xml:space="preserve">Értékelés dátuma</t>
  </si>
  <si>
    <t xml:space="preserve">justETF utolsó záróár.</t>
  </si>
  <si>
    <t xml:space="preserve">SZJA árfolyamnyereség után</t>
  </si>
  <si>
    <t xml:space="preserve">Tájékoztató jelleg – nem TBSZ számlán. Ellenőrizd az aktuális szabályokat.</t>
  </si>
  <si>
    <t xml:space="preserve">Szociális hozzájárulási adó</t>
  </si>
  <si>
    <t xml:space="preserve">Tájékoztató jelleg; a szocho éves felső határát a modell nem kezeli.</t>
  </si>
  <si>
    <t xml:space="preserve">Módszertan:</t>
  </si>
  <si>
    <t xml:space="preserve">• Minden hónap első kereskedési napján vásárlás, tört darabszámmal (a Lightyear támogatja a tört részvényt).</t>
  </si>
  <si>
    <t xml:space="preserve">• A forint befizetést az adott havi átlagos EKB EUR/HUF árfolyamon, 0,35% díjjal váltjuk euróra (közelítés: a valós napi árfolyam ettől kis mértékben eltér).</t>
  </si>
  <si>
    <t xml:space="preserve">• Az ETF-árfolyamok a justETF euróban számolt napi záróárai (gyűjtő ETF-ek, így az osztalék már az árfolyamban van).</t>
  </si>
  <si>
    <t xml:space="preserve">• Az ESIF 2020. novemberben, az 84X0 2021. áprilisban indult: ezeknél a befizetés az indulás hónapjától kezdődik, ezért kevesebb a befizetett összeg.</t>
  </si>
  <si>
    <t xml:space="preserve">• Múltbeli hozam nem garantálja a jövőbeli eredményt. A munkafüzet nem befektetési tanácsadás.</t>
  </si>
  <si>
    <t xml:space="preserve">Adatbázis – az ETF adatlap ennek alapján tölt</t>
  </si>
  <si>
    <t xml:space="preserve">Forrás: justETF adatlapok (portfólió: 2026.08.31, kockázati mutatók: 2026.10.16), Lightyear.</t>
  </si>
  <si>
    <t xml:space="preserve">Kulcs</t>
  </si>
  <si>
    <t xml:space="preserve">Név</t>
  </si>
  <si>
    <t xml:space="preserve">Rövid leírás</t>
  </si>
  <si>
    <t xml:space="preserve">Index</t>
  </si>
  <si>
    <t xml:space="preserve">Indulás</t>
  </si>
  <si>
    <t xml:space="preserve">Mibe fektet</t>
  </si>
  <si>
    <t xml:space="preserve">IE00BMW42306</t>
  </si>
  <si>
    <t xml:space="preserve">ETF (részvény)</t>
  </si>
  <si>
    <t xml:space="preserve">MSCI Europe Financials 20/35 Capped</t>
  </si>
  <si>
    <t xml:space="preserve">Részvény · Európa · Pénzügyi szektor</t>
  </si>
  <si>
    <t xml:space="preserve">EUR</t>
  </si>
  <si>
    <t xml:space="preserve">Nincs devizafedezés</t>
  </si>
  <si>
    <t xml:space="preserve">Írország</t>
  </si>
  <si>
    <t xml:space="preserve">iShares (BlackRock)</t>
  </si>
  <si>
    <t xml:space="preserve">Fizikai (indexkövető)</t>
  </si>
  <si>
    <t xml:space="preserve">Nem</t>
  </si>
  <si>
    <t xml:space="preserve">Európai nagy- és közepes bankok, biztosítók és pénzügyi szolgáltatók részvényei (85 cég). A legnagyobb tétel súlya legfeljebb 35%, a többié legfeljebb 20%.</t>
  </si>
  <si>
    <t xml:space="preserve">Szektor-ETF: szinte 100% pénzügy. Bankok profitja erősen függ a kamatszinttől és a hozamgörbétől. Erős osztalék- és sajátrészvény-visszavásárlási hullám 2023–2026 között. Euróban jegyzett, így nincs EUR/USD kockázat (de a brit és svájci részvények miatt van GBP/CHF kitettség).</t>
  </si>
  <si>
    <t xml:space="preserve">Kamatcsökkentés szűkíti a bankok kamatmarzsát; recesszióban nőnek a hitelveszteségek; bankválság-fertőzés (pl. 2023 márciusi Credit Suisse eset); banki különadók; szektorkoncentráció.</t>
  </si>
  <si>
    <t xml:space="preserve">Díjmentes vétel, 0,35% devizaváltás</t>
  </si>
  <si>
    <t xml:space="preserve">Igen (Lightyear Europe AS)</t>
  </si>
  <si>
    <t xml:space="preserve">84X0 – Feltörekvő piacok Kína nélkül</t>
  </si>
  <si>
    <t xml:space="preserve">IE00BMG6Z448</t>
  </si>
  <si>
    <t xml:space="preserve">MSCI Emerging Markets ex China</t>
  </si>
  <si>
    <t xml:space="preserve">Részvény · Feltörekvő piacok (Kína nélkül)</t>
  </si>
  <si>
    <t xml:space="preserve">USD</t>
  </si>
  <si>
    <t xml:space="preserve">Fizikai (optimalizált mintavétel)</t>
  </si>
  <si>
    <t xml:space="preserve">Feltörekvő országok nagy- és közepes vállalatai Kína kihagyásával (596 cég): Tajvan, Dél-Korea, India, Brazília, Szaúd-Arábia, Dél-Afrika, Mexikó stb.</t>
  </si>
  <si>
    <t xml:space="preserve">A Kína-kockázat (ingatlanválság, USA–Kína szembenállás) kiszűrése. A gyakorlatban erősen chipipari: TSMC + Samsung + SK hynix kb. 35%. Az elmúlt 1–2 év hozamát főleg az AI-chip kereslet hajtotta.</t>
  </si>
  <si>
    <t xml:space="preserve">Chipciklus és AI-beruházások lassulása; Tajvan körüli geopolitikai feszültség; erős dollár és Fed-kamatemelés tőkekivonást okoz; feltörekvő devizák gyengülése.</t>
  </si>
  <si>
    <t xml:space="preserve">BRNT – Brent kőolaj (határidős)</t>
  </si>
  <si>
    <t xml:space="preserve">JE00B78CGV99</t>
  </si>
  <si>
    <t xml:space="preserve">ETC (nyersanyag, nem részvény)</t>
  </si>
  <si>
    <t xml:space="preserve">Bloomberg Brent Crude Subindex</t>
  </si>
  <si>
    <t xml:space="preserve">Nyersanyag · Energia · Kőolaj</t>
  </si>
  <si>
    <t xml:space="preserve">Jersey</t>
  </si>
  <si>
    <t xml:space="preserve">WisdomTree</t>
  </si>
  <si>
    <t xml:space="preserve">Határidős kontraktusok (fedezett ETC)</t>
  </si>
  <si>
    <t xml:space="preserve">– (nem részvény)</t>
  </si>
  <si>
    <t xml:space="preserve">Nem cégeket tart, hanem a Brent kőolaj határidős kontraktusainak árát követi. A lejáró kontraktusokat havonta újakra cseréli (görgetés).</t>
  </si>
  <si>
    <t xml:space="preserve">Tiszta olajár-kitettség. A görgetés miatt hosszú távon eltérhet az azonnali olajártól: ha a későbbi lejáratok drágábbak (contango), veszít; ha olcsóbbak (backwardation), nyer. Lightyearen ETC-ként megbízásonként 1 € díj terheli.</t>
  </si>
  <si>
    <t xml:space="preserve">Nagyon nagy ingadozás (2020-ban –83% maximális visszaesés); OPEC+ döntések, recesszió; kereslet hosszú távú csökkenése az energiaátmenet miatt; görgetési veszteség; kibocsátói (WisdomTree) partnerkockázat.</t>
  </si>
  <si>
    <t xml:space="preserve">1 € / megbízás (ETC)</t>
  </si>
  <si>
    <t xml:space="preserve">SXR2 – Kanada</t>
  </si>
  <si>
    <t xml:space="preserve">IE00B52SF786</t>
  </si>
  <si>
    <t xml:space="preserve">MSCI Canada</t>
  </si>
  <si>
    <t xml:space="preserve">Részvény · Kanada</t>
  </si>
  <si>
    <t xml:space="preserve">Fizikai (teljes replikáció)</t>
  </si>
  <si>
    <t xml:space="preserve">Igen</t>
  </si>
  <si>
    <t xml:space="preserve">A kanadai tőzsde 81 legnagyobb vállalata: nagybankok, energia (olaj, gázvezeték), nyersanyag- és aranybányászat, vasút, valamint a Shopify.</t>
  </si>
  <si>
    <t xml:space="preserve">Bank + energia + nyersanyag: kb. 79% a súlya. Az olaj- és aranyár emelkedése, valamint a stabil kanadai bankrendszer húzta. Nem amerikai, de gazdaságilag erősen kötődik az USA-hoz (az export kb. háromnegyede oda megy).</t>
  </si>
  <si>
    <t xml:space="preserve">USA–Kanada kereskedelmi vita és vámok (USMCA felülvizsgálat); olajár- és aranyár-esés; túlfűtött kanadai lakáspiac és háztartási eladósodás (a bankokat érinti); CAD árfolyam.</t>
  </si>
  <si>
    <t xml:space="preserve">CEMS – Európai érték (value) részvények</t>
  </si>
  <si>
    <t xml:space="preserve">IE00BQN1K901</t>
  </si>
  <si>
    <t xml:space="preserve">MSCI Europe Enhanced Value</t>
  </si>
  <si>
    <t xml:space="preserve">Részvény · Európa · Value faktor</t>
  </si>
  <si>
    <t xml:space="preserve">Európai vállalatok közül azok, amelyek a nyereségükhöz, könyv szerinti értékükhöz és cash flow-jukhoz képest olcsók (146 cég), az egyes szektorokon belül kiválasztva.</t>
  </si>
  <si>
    <t xml:space="preserve">Diverzifikált Európa-ETF, értékalapú szűréssel: sok bank, ipari, gyógyszeripari és energiacég. Jól szerepelt a 2022–2026-os magasabb kamatkörnyezetben. Euróban jegyzett.</t>
  </si>
  <si>
    <t xml:space="preserve">Ha a növekedési/tech részvények kerülnek előtérbe, a value faktor alulteljesíthet; európai recesszió; gyógyszeripari szabályozás (USA gyógyszerár-politika); a bankok miatt kamatérzékeny.</t>
  </si>
  <si>
    <t xml:space="preserve">CEBL – Feltörekvő Ázsia</t>
  </si>
  <si>
    <t xml:space="preserve">IE00B5L8K969</t>
  </si>
  <si>
    <t xml:space="preserve">MSCI Emerging Markets Asia</t>
  </si>
  <si>
    <t xml:space="preserve">Részvény · Ázsia-Csendes-óceán (feltörekvő)</t>
  </si>
  <si>
    <t xml:space="preserve">Ázsiai feltörekvő piacok nagy- és közepes vállalatai (956 cég): Tajvan, Dél-Korea, Kína, India, valamint kisebb súllyal Indonézia, Thaiföld, Malajzia, Fülöp-szigetek.</t>
  </si>
  <si>
    <t xml:space="preserve">Erősen technológiai (kb. 54%): TSMC, Samsung, SK hynix, Tencent, Alibaba. Kínát is tartalmazza (kb. 22%), ezért a kínai gazdaság és az USA–Kína viszony is számít.</t>
  </si>
  <si>
    <t xml:space="preserve">Chipciklus; USA–Kína kereskedelmi és technológiai háború (vámok, exporttilalmak); Tajvan-kérdés; kínai ingatlanválság; erős dollár.</t>
  </si>
  <si>
    <t xml:space="preserve">EUNM – Feltörekvő piacok (globális)</t>
  </si>
  <si>
    <t xml:space="preserve">IE00B4L5YC18</t>
  </si>
  <si>
    <t xml:space="preserve">MSCI Emerging Markets</t>
  </si>
  <si>
    <t xml:space="preserve">Részvény · Feltörekvő piacok</t>
  </si>
  <si>
    <t xml:space="preserve">A teljes feltörekvő világ nagy- és közepes vállalatai (1 173 cég): Ázsia mellett Latin-Amerika, Közel-Kelet, Afrika és Kelet-Európa (köztük Magyarország is, kis súllyal).</t>
  </si>
  <si>
    <t xml:space="preserve">A legszélesebb feltörekvő piaci ETF. Kb. 80%-ban átfed a CEBL-lel (EM Asia) és az 84X0-lal, ezért együtt tartva nem ad sok extra diverzifikációt.</t>
  </si>
  <si>
    <t xml:space="preserve">Ugyanazok, mint az EM Asia esetében, plusz a nyersanyagárak és a latin-amerikai politikai kockázat; erős dollár.</t>
  </si>
  <si>
    <t xml:space="preserve">Sorszám</t>
  </si>
  <si>
    <t xml:space="preserve">ESIF-H1</t>
  </si>
  <si>
    <t xml:space="preserve">Top 10</t>
  </si>
  <si>
    <t xml:space="preserve">HSBC Holdings Plc</t>
  </si>
  <si>
    <t xml:space="preserve">ESIF-H2</t>
  </si>
  <si>
    <t xml:space="preserve">Banco Santander SA</t>
  </si>
  <si>
    <t xml:space="preserve">ESIF-H3</t>
  </si>
  <si>
    <t xml:space="preserve">Allianz SE</t>
  </si>
  <si>
    <t xml:space="preserve">ESIF-H4</t>
  </si>
  <si>
    <t xml:space="preserve">UBS Group AG</t>
  </si>
  <si>
    <t xml:space="preserve">ESIF-H5</t>
  </si>
  <si>
    <t xml:space="preserve">Banco Bilbao Vizcaya Argentaria SA</t>
  </si>
  <si>
    <t xml:space="preserve">ESIF-H6</t>
  </si>
  <si>
    <t xml:space="preserve">UniCredit SpA</t>
  </si>
  <si>
    <t xml:space="preserve">ESIF-H7</t>
  </si>
  <si>
    <t xml:space="preserve">BNP Paribas SA</t>
  </si>
  <si>
    <t xml:space="preserve">ESIF-H8</t>
  </si>
  <si>
    <t xml:space="preserve">Intesa Sanpaolo SpA</t>
  </si>
  <si>
    <t xml:space="preserve">ESIF-H9</t>
  </si>
  <si>
    <t xml:space="preserve">Zurich Insurance Group AG</t>
  </si>
  <si>
    <t xml:space="preserve">ESIF-H10</t>
  </si>
  <si>
    <t xml:space="preserve">ING Groep NV</t>
  </si>
  <si>
    <t xml:space="preserve">ESIF-C1</t>
  </si>
  <si>
    <t xml:space="preserve">Ország</t>
  </si>
  <si>
    <t xml:space="preserve">ESIF-C2</t>
  </si>
  <si>
    <t xml:space="preserve">ESIF-C3</t>
  </si>
  <si>
    <t xml:space="preserve">ESIF-C4</t>
  </si>
  <si>
    <t xml:space="preserve">ESIF-C5</t>
  </si>
  <si>
    <t xml:space="preserve">Egyéb</t>
  </si>
  <si>
    <t xml:space="preserve">ESIF-S1</t>
  </si>
  <si>
    <t xml:space="preserve">Szektor</t>
  </si>
  <si>
    <t xml:space="preserve">Pénzügy</t>
  </si>
  <si>
    <t xml:space="preserve">ESIF-S2</t>
  </si>
  <si>
    <t xml:space="preserve">Technológia</t>
  </si>
  <si>
    <t xml:space="preserve">ESIF-S3</t>
  </si>
  <si>
    <t xml:space="preserve">Nem vállalati</t>
  </si>
  <si>
    <t xml:space="preserve">ESIF-S4</t>
  </si>
  <si>
    <t xml:space="preserve">84X0-H1</t>
  </si>
  <si>
    <t xml:space="preserve">Taiwan Semiconductor Manufacturing Co., Ltd.</t>
  </si>
  <si>
    <t xml:space="preserve">84X0-H2</t>
  </si>
  <si>
    <t xml:space="preserve">Samsung Electronics Co., Ltd.</t>
  </si>
  <si>
    <t xml:space="preserve">84X0-H3</t>
  </si>
  <si>
    <t xml:space="preserve">SK hynix, Inc.</t>
  </si>
  <si>
    <t xml:space="preserve">84X0-H4</t>
  </si>
  <si>
    <t xml:space="preserve">MediaTek, Inc.</t>
  </si>
  <si>
    <t xml:space="preserve">84X0-H5</t>
  </si>
  <si>
    <t xml:space="preserve">Delta Electronics, Inc.</t>
  </si>
  <si>
    <t xml:space="preserve">84X0-H6</t>
  </si>
  <si>
    <t xml:space="preserve">Samsung Electronics Co., Ltd. (elsőbbségi)</t>
  </si>
  <si>
    <t xml:space="preserve">84X0-H7</t>
  </si>
  <si>
    <t xml:space="preserve">Hon Hai Precision Industry Co., Ltd.</t>
  </si>
  <si>
    <t xml:space="preserve">84X0-H8</t>
  </si>
  <si>
    <t xml:space="preserve">HDFC Bank Ltd.</t>
  </si>
  <si>
    <t xml:space="preserve">84X0-H9</t>
  </si>
  <si>
    <t xml:space="preserve">ICICI Bank Ltd.</t>
  </si>
  <si>
    <t xml:space="preserve">84X0-H10</t>
  </si>
  <si>
    <t xml:space="preserve">Reliance Industries Ltd.</t>
  </si>
  <si>
    <t xml:space="preserve">84X0-C1</t>
  </si>
  <si>
    <t xml:space="preserve">84X0-C2</t>
  </si>
  <si>
    <t xml:space="preserve">84X0-C3</t>
  </si>
  <si>
    <t xml:space="preserve">84X0-C4</t>
  </si>
  <si>
    <t xml:space="preserve">Brazília</t>
  </si>
  <si>
    <t xml:space="preserve">84X0-C5</t>
  </si>
  <si>
    <t xml:space="preserve">84X0-S1</t>
  </si>
  <si>
    <t xml:space="preserve">84X0-S2</t>
  </si>
  <si>
    <t xml:space="preserve">84X0-S3</t>
  </si>
  <si>
    <t xml:space="preserve">Alapanyagok (nem energia)</t>
  </si>
  <si>
    <t xml:space="preserve">84X0-S4</t>
  </si>
  <si>
    <t xml:space="preserve">Ipar</t>
  </si>
  <si>
    <t xml:space="preserve">84X0-S5</t>
  </si>
  <si>
    <t xml:space="preserve">BRNT-S1</t>
  </si>
  <si>
    <t xml:space="preserve">Kőolaj (Brent határidős)</t>
  </si>
  <si>
    <t xml:space="preserve">SXR2-H1</t>
  </si>
  <si>
    <t xml:space="preserve">Royal Bank of Canada</t>
  </si>
  <si>
    <t xml:space="preserve">SXR2-H2</t>
  </si>
  <si>
    <t xml:space="preserve">The Toronto-Dominion Bank</t>
  </si>
  <si>
    <t xml:space="preserve">SXR2-H3</t>
  </si>
  <si>
    <t xml:space="preserve">Shopify, Inc.</t>
  </si>
  <si>
    <t xml:space="preserve">SXR2-H4</t>
  </si>
  <si>
    <t xml:space="preserve">Bank of Montreal</t>
  </si>
  <si>
    <t xml:space="preserve">SXR2-H5</t>
  </si>
  <si>
    <t xml:space="preserve">The Bank of Nova Scotia</t>
  </si>
  <si>
    <t xml:space="preserve">SXR2-H6</t>
  </si>
  <si>
    <t xml:space="preserve">Enbridge</t>
  </si>
  <si>
    <t xml:space="preserve">SXR2-H7</t>
  </si>
  <si>
    <t xml:space="preserve">Canadian Natural Resources</t>
  </si>
  <si>
    <t xml:space="preserve">SXR2-H8</t>
  </si>
  <si>
    <t xml:space="preserve">Canadian Imperial Bank of Commerce</t>
  </si>
  <si>
    <t xml:space="preserve">SXR2-H9</t>
  </si>
  <si>
    <t xml:space="preserve">Agnico Eagle Mines Ltd.</t>
  </si>
  <si>
    <t xml:space="preserve">SXR2-H10</t>
  </si>
  <si>
    <t xml:space="preserve">Canadian Pacific Kansas City</t>
  </si>
  <si>
    <t xml:space="preserve">SXR2-C1</t>
  </si>
  <si>
    <t xml:space="preserve">SXR2-C2</t>
  </si>
  <si>
    <t xml:space="preserve">Egyesült Államok</t>
  </si>
  <si>
    <t xml:space="preserve">SXR2-C3</t>
  </si>
  <si>
    <t xml:space="preserve">SXR2-S1</t>
  </si>
  <si>
    <t xml:space="preserve">SXR2-S2</t>
  </si>
  <si>
    <t xml:space="preserve">Energia</t>
  </si>
  <si>
    <t xml:space="preserve">SXR2-S3</t>
  </si>
  <si>
    <t xml:space="preserve">SXR2-S4</t>
  </si>
  <si>
    <t xml:space="preserve">SXR2-S5</t>
  </si>
  <si>
    <t xml:space="preserve">CEMS-H1</t>
  </si>
  <si>
    <t xml:space="preserve">Siemens AG</t>
  </si>
  <si>
    <t xml:space="preserve">CEMS-H2</t>
  </si>
  <si>
    <t xml:space="preserve">Sanofi</t>
  </si>
  <si>
    <t xml:space="preserve">CEMS-H3</t>
  </si>
  <si>
    <t xml:space="preserve">Bayer AG</t>
  </si>
  <si>
    <t xml:space="preserve">CEMS-H4</t>
  </si>
  <si>
    <t xml:space="preserve">CEMS-H5</t>
  </si>
  <si>
    <t xml:space="preserve">British American Tobacco plc</t>
  </si>
  <si>
    <t xml:space="preserve">CEMS-H6</t>
  </si>
  <si>
    <t xml:space="preserve">GSK Plc</t>
  </si>
  <si>
    <t xml:space="preserve">CEMS-H7</t>
  </si>
  <si>
    <t xml:space="preserve">CEMS-H8</t>
  </si>
  <si>
    <t xml:space="preserve">CEMS-H9</t>
  </si>
  <si>
    <t xml:space="preserve">VINCI SA</t>
  </si>
  <si>
    <t xml:space="preserve">CEMS-H10</t>
  </si>
  <si>
    <t xml:space="preserve">Deutsche Post AG</t>
  </si>
  <si>
    <t xml:space="preserve">CEMS-C1</t>
  </si>
  <si>
    <t xml:space="preserve">CEMS-C2</t>
  </si>
  <si>
    <t xml:space="preserve">CEMS-C3</t>
  </si>
  <si>
    <t xml:space="preserve">CEMS-C4</t>
  </si>
  <si>
    <t xml:space="preserve">CEMS-C5</t>
  </si>
  <si>
    <t xml:space="preserve">CEMS-S1</t>
  </si>
  <si>
    <t xml:space="preserve">CEMS-S2</t>
  </si>
  <si>
    <t xml:space="preserve">CEMS-S3</t>
  </si>
  <si>
    <t xml:space="preserve">Egészségügy</t>
  </si>
  <si>
    <t xml:space="preserve">CEMS-S4</t>
  </si>
  <si>
    <t xml:space="preserve">CEMS-S5</t>
  </si>
  <si>
    <t xml:space="preserve">CEBL-H1</t>
  </si>
  <si>
    <t xml:space="preserve">CEBL-H2</t>
  </si>
  <si>
    <t xml:space="preserve">CEBL-H3</t>
  </si>
  <si>
    <t xml:space="preserve">CEBL-H4</t>
  </si>
  <si>
    <t xml:space="preserve">Tencent Holdings Ltd.</t>
  </si>
  <si>
    <t xml:space="preserve">CEBL-H5</t>
  </si>
  <si>
    <t xml:space="preserve">Alibaba Group Holding Ltd.</t>
  </si>
  <si>
    <t xml:space="preserve">CEBL-H6</t>
  </si>
  <si>
    <t xml:space="preserve">CEBL-H7</t>
  </si>
  <si>
    <t xml:space="preserve">CEBL-H8</t>
  </si>
  <si>
    <t xml:space="preserve">CEBL-H9</t>
  </si>
  <si>
    <t xml:space="preserve">China Construction Bank Corp.</t>
  </si>
  <si>
    <t xml:space="preserve">CEBL-H10</t>
  </si>
  <si>
    <t xml:space="preserve">CEBL-C1</t>
  </si>
  <si>
    <t xml:space="preserve">CEBL-C2</t>
  </si>
  <si>
    <t xml:space="preserve">CEBL-C3</t>
  </si>
  <si>
    <t xml:space="preserve">CEBL-C4</t>
  </si>
  <si>
    <t xml:space="preserve">CEBL-C5</t>
  </si>
  <si>
    <t xml:space="preserve">CEBL-S1</t>
  </si>
  <si>
    <t xml:space="preserve">CEBL-S2</t>
  </si>
  <si>
    <t xml:space="preserve">CEBL-S3</t>
  </si>
  <si>
    <t xml:space="preserve">CEBL-S4</t>
  </si>
  <si>
    <t xml:space="preserve">Alapvető fogyasztási cikkek</t>
  </si>
  <si>
    <t xml:space="preserve">CEBL-S5</t>
  </si>
  <si>
    <t xml:space="preserve">EUNM-H1</t>
  </si>
  <si>
    <t xml:space="preserve">EUNM-H2</t>
  </si>
  <si>
    <t xml:space="preserve">EUNM-H3</t>
  </si>
  <si>
    <t xml:space="preserve">EUNM-H4</t>
  </si>
  <si>
    <t xml:space="preserve">EUNM-H5</t>
  </si>
  <si>
    <t xml:space="preserve">EUNM-H6</t>
  </si>
  <si>
    <t xml:space="preserve">EUNM-H7</t>
  </si>
  <si>
    <t xml:space="preserve">EUNM-H8</t>
  </si>
  <si>
    <t xml:space="preserve">EUNM-H9</t>
  </si>
  <si>
    <t xml:space="preserve">EUNM-H10</t>
  </si>
  <si>
    <t xml:space="preserve">EUNM-C1</t>
  </si>
  <si>
    <t xml:space="preserve">EUNM-C2</t>
  </si>
  <si>
    <t xml:space="preserve">EUNM-C3</t>
  </si>
  <si>
    <t xml:space="preserve">EUNM-C4</t>
  </si>
  <si>
    <t xml:space="preserve">EUNM-C5</t>
  </si>
  <si>
    <t xml:space="preserve">EUNM-S1</t>
  </si>
  <si>
    <t xml:space="preserve">EUNM-S2</t>
  </si>
  <si>
    <t xml:space="preserve">EUNM-S3</t>
  </si>
  <si>
    <t xml:space="preserve">EUNM-S4</t>
  </si>
  <si>
    <t xml:space="preserve">EUNM-S5</t>
  </si>
  <si>
    <t xml:space="preserve">Forrásadatok: havi első napi ETF-árfolyamok (EUR) és EUR/HUF havi átlag</t>
  </si>
  <si>
    <t xml:space="preserve">Források: justETF árfolyam-API (EUR), EKB referencia-árfolyam (data-api.ecb.europa.eu).</t>
  </si>
  <si>
    <t xml:space="preserve">EUR/HUF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</si>
</sst>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0.00%"/>
    <numFmt numFmtId="166" formatCode="#,##0"/>
    <numFmt numFmtId="167" formatCode="yyyy\.mm"/>
    <numFmt numFmtId="168" formatCode="0"/>
    <numFmt numFmtId="169" formatCode="#,##0;[RED]\-#,##0"/>
    <numFmt numFmtId="170" formatCode="0.0%;[RED]\-0.0%"/>
    <numFmt numFmtId="171" formatCode="0.0%"/>
    <numFmt numFmtId="172" formatCode="0.00%;[RED]\-0.00%"/>
    <numFmt numFmtId="173" formatCode="yyyy\.mm\.dd"/>
    <numFmt numFmtId="174" formatCode="0.00"/>
    <numFmt numFmtId="175" formatCode="#,##0.00"/>
    <numFmt numFmtId="176" formatCode="0.0000"/>
    <numFmt numFmtId="177" formatCode="0%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937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  <font>
      <b val="true"/>
      <sz val="12"/>
      <color rgb="FFE8620C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000000"/>
      <name val="Calibri"/>
      <family val="2"/>
    </font>
    <font>
      <sz val="9"/>
      <color rgb="FF4B5563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8620C"/>
        <bgColor rgb="FFFF9900"/>
      </patternFill>
    </fill>
    <fill>
      <patternFill patternType="solid">
        <fgColor rgb="FFFDF0E7"/>
        <bgColor rgb="FFF3F4F6"/>
      </patternFill>
    </fill>
    <fill>
      <patternFill patternType="solid">
        <fgColor rgb="FFFFF9C4"/>
        <bgColor rgb="FFFDF0E7"/>
      </patternFill>
    </fill>
    <fill>
      <patternFill patternType="solid">
        <fgColor rgb="FF1F2937"/>
        <bgColor rgb="FF333300"/>
      </patternFill>
    </fill>
    <fill>
      <patternFill patternType="solid">
        <fgColor rgb="FFF3F4F6"/>
        <bgColor rgb="FFFDF0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2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3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9C4"/>
      <rgbColor rgb="FFF3F4F6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F0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620C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Befizetett összeg és mai érték (Ft)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Áttekintés!H4</c:f>
              <c:strCache>
                <c:ptCount val="1"/>
                <c:pt idx="0">
                  <c:v>Összes befizetés (Ft)</c:v>
                </c:pt>
              </c:strCache>
            </c:strRef>
          </c:tx>
          <c:spPr>
            <a:solidFill>
              <a:srgbClr val="9ca3a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Áttekintés!$A$5:$A$11</c:f>
              <c:strCache>
                <c:ptCount val="7"/>
                <c:pt idx="0">
                  <c:v>ESIF</c:v>
                </c:pt>
                <c:pt idx="1">
                  <c:v>84X0</c:v>
                </c:pt>
                <c:pt idx="2">
                  <c:v>BRNT</c:v>
                </c:pt>
                <c:pt idx="3">
                  <c:v>SXR2</c:v>
                </c:pt>
                <c:pt idx="4">
                  <c:v>CEMS</c:v>
                </c:pt>
                <c:pt idx="5">
                  <c:v>CEBL</c:v>
                </c:pt>
                <c:pt idx="6">
                  <c:v>EUNM</c:v>
                </c:pt>
              </c:strCache>
            </c:strRef>
          </c:cat>
          <c:val>
            <c:numRef>
              <c:f>Áttekintés!$H$5:$H$11</c:f>
              <c:numCache>
                <c:formatCode>#,##0</c:formatCode>
                <c:ptCount val="7"/>
                <c:pt idx="0">
                  <c:v>1080000</c:v>
                </c:pt>
                <c:pt idx="1">
                  <c:v>1005000</c:v>
                </c:pt>
                <c:pt idx="2">
                  <c:v>1230000</c:v>
                </c:pt>
                <c:pt idx="3">
                  <c:v>1230000</c:v>
                </c:pt>
                <c:pt idx="4">
                  <c:v>1230000</c:v>
                </c:pt>
                <c:pt idx="5">
                  <c:v>1230000</c:v>
                </c:pt>
                <c:pt idx="6">
                  <c:v>1230000</c:v>
                </c:pt>
              </c:numCache>
            </c:numRef>
          </c:val>
        </c:ser>
        <c:ser>
          <c:idx val="1"/>
          <c:order val="1"/>
          <c:tx>
            <c:strRef>
              <c:f>Áttekintés!I4</c:f>
              <c:strCache>
                <c:ptCount val="1"/>
                <c:pt idx="0">
                  <c:v>Mai érték (Ft)</c:v>
                </c:pt>
              </c:strCache>
            </c:strRef>
          </c:tx>
          <c:spPr>
            <a:solidFill>
              <a:srgbClr val="e8620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Áttekintés!$A$5:$A$11</c:f>
              <c:strCache>
                <c:ptCount val="7"/>
                <c:pt idx="0">
                  <c:v>ESIF</c:v>
                </c:pt>
                <c:pt idx="1">
                  <c:v>84X0</c:v>
                </c:pt>
                <c:pt idx="2">
                  <c:v>BRNT</c:v>
                </c:pt>
                <c:pt idx="3">
                  <c:v>SXR2</c:v>
                </c:pt>
                <c:pt idx="4">
                  <c:v>CEMS</c:v>
                </c:pt>
                <c:pt idx="5">
                  <c:v>CEBL</c:v>
                </c:pt>
                <c:pt idx="6">
                  <c:v>EUNM</c:v>
                </c:pt>
              </c:strCache>
            </c:strRef>
          </c:cat>
          <c:val>
            <c:numRef>
              <c:f>Áttekintés!$I$5:$I$11</c:f>
              <c:numCache>
                <c:formatCode>#,##0</c:formatCode>
                <c:ptCount val="7"/>
                <c:pt idx="0">
                  <c:v>2135513.94047404</c:v>
                </c:pt>
                <c:pt idx="1">
                  <c:v>1574911.24871164</c:v>
                </c:pt>
                <c:pt idx="2">
                  <c:v>3365058.05399974</c:v>
                </c:pt>
                <c:pt idx="3">
                  <c:v>2069675.63792097</c:v>
                </c:pt>
                <c:pt idx="4">
                  <c:v>2134240.29291391</c:v>
                </c:pt>
                <c:pt idx="5">
                  <c:v>1816224.32615818</c:v>
                </c:pt>
                <c:pt idx="6">
                  <c:v>1802179.06056265</c:v>
                </c:pt>
              </c:numCache>
            </c:numRef>
          </c:val>
        </c:ser>
        <c:gapWidth val="150"/>
        <c:overlap val="0"/>
        <c:axId val="28995728"/>
        <c:axId val="71450535"/>
      </c:barChart>
      <c:catAx>
        <c:axId val="2899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450535"/>
        <c:crosses val="autoZero"/>
        <c:auto val="1"/>
        <c:lblAlgn val="ctr"/>
        <c:lblOffset val="100"/>
        <c:noMultiLvlLbl val="0"/>
      </c:catAx>
      <c:valAx>
        <c:axId val="714505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99572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ESIF: befizetett összeg vs. érték (Ft)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'Modell ESIF'!K4</c:f>
              <c:strCache>
                <c:ptCount val="1"/>
                <c:pt idx="0">
                  <c:v>Összes befizetés (Ft)</c:v>
                </c:pt>
              </c:strCache>
            </c:strRef>
          </c:tx>
          <c:spPr>
            <a:solidFill>
              <a:srgbClr val="9ca3af"/>
            </a:solidFill>
            <a:ln w="28440">
              <a:solidFill>
                <a:srgbClr val="9ca3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ESIF'!$A$5:$A$76</c:f>
              <c:strCache>
                <c:ptCount val="72"/>
                <c:pt idx="0">
                  <c:v>2020.11</c:v>
                </c:pt>
                <c:pt idx="1">
                  <c:v>2020.12</c:v>
                </c:pt>
                <c:pt idx="2">
                  <c:v>2021.01</c:v>
                </c:pt>
                <c:pt idx="3">
                  <c:v>2021.02</c:v>
                </c:pt>
                <c:pt idx="4">
                  <c:v>2021.03</c:v>
                </c:pt>
                <c:pt idx="5">
                  <c:v>2021.04</c:v>
                </c:pt>
                <c:pt idx="6">
                  <c:v>2021.05</c:v>
                </c:pt>
                <c:pt idx="7">
                  <c:v>2021.06</c:v>
                </c:pt>
                <c:pt idx="8">
                  <c:v>2021.07</c:v>
                </c:pt>
                <c:pt idx="9">
                  <c:v>2021.08</c:v>
                </c:pt>
                <c:pt idx="10">
                  <c:v>2021.09</c:v>
                </c:pt>
                <c:pt idx="11">
                  <c:v>2021.10</c:v>
                </c:pt>
                <c:pt idx="12">
                  <c:v>2021.11</c:v>
                </c:pt>
                <c:pt idx="13">
                  <c:v>2021.12</c:v>
                </c:pt>
                <c:pt idx="14">
                  <c:v>2022.01</c:v>
                </c:pt>
                <c:pt idx="15">
                  <c:v>2022.02</c:v>
                </c:pt>
                <c:pt idx="16">
                  <c:v>2022.03</c:v>
                </c:pt>
                <c:pt idx="17">
                  <c:v>2022.04</c:v>
                </c:pt>
                <c:pt idx="18">
                  <c:v>2022.05</c:v>
                </c:pt>
                <c:pt idx="19">
                  <c:v>2022.06</c:v>
                </c:pt>
                <c:pt idx="20">
                  <c:v>2022.07</c:v>
                </c:pt>
                <c:pt idx="21">
                  <c:v>2022.08</c:v>
                </c:pt>
                <c:pt idx="22">
                  <c:v>2022.09</c:v>
                </c:pt>
                <c:pt idx="23">
                  <c:v>2022.10</c:v>
                </c:pt>
                <c:pt idx="24">
                  <c:v>2022.11</c:v>
                </c:pt>
                <c:pt idx="25">
                  <c:v>2022.12</c:v>
                </c:pt>
                <c:pt idx="26">
                  <c:v>2023.01</c:v>
                </c:pt>
                <c:pt idx="27">
                  <c:v>2023.02</c:v>
                </c:pt>
                <c:pt idx="28">
                  <c:v>2023.03</c:v>
                </c:pt>
                <c:pt idx="29">
                  <c:v>2023.04</c:v>
                </c:pt>
                <c:pt idx="30">
                  <c:v>2023.05</c:v>
                </c:pt>
                <c:pt idx="31">
                  <c:v>2023.06</c:v>
                </c:pt>
                <c:pt idx="32">
                  <c:v>2023.07</c:v>
                </c:pt>
                <c:pt idx="33">
                  <c:v>2023.08</c:v>
                </c:pt>
                <c:pt idx="34">
                  <c:v>2023.09</c:v>
                </c:pt>
                <c:pt idx="35">
                  <c:v>2023.10</c:v>
                </c:pt>
                <c:pt idx="36">
                  <c:v>2023.11</c:v>
                </c:pt>
                <c:pt idx="37">
                  <c:v>2023.12</c:v>
                </c:pt>
                <c:pt idx="38">
                  <c:v>2024.01</c:v>
                </c:pt>
                <c:pt idx="39">
                  <c:v>2024.02</c:v>
                </c:pt>
                <c:pt idx="40">
                  <c:v>2024.03</c:v>
                </c:pt>
                <c:pt idx="41">
                  <c:v>2024.04</c:v>
                </c:pt>
                <c:pt idx="42">
                  <c:v>2024.05</c:v>
                </c:pt>
                <c:pt idx="43">
                  <c:v>2024.06</c:v>
                </c:pt>
                <c:pt idx="44">
                  <c:v>2024.07</c:v>
                </c:pt>
                <c:pt idx="45">
                  <c:v>2024.08</c:v>
                </c:pt>
                <c:pt idx="46">
                  <c:v>2024.09</c:v>
                </c:pt>
                <c:pt idx="47">
                  <c:v>2024.10</c:v>
                </c:pt>
                <c:pt idx="48">
                  <c:v>2024.11</c:v>
                </c:pt>
                <c:pt idx="49">
                  <c:v>2024.12</c:v>
                </c:pt>
                <c:pt idx="50">
                  <c:v>2025.01</c:v>
                </c:pt>
                <c:pt idx="51">
                  <c:v>2025.02</c:v>
                </c:pt>
                <c:pt idx="52">
                  <c:v>2025.03</c:v>
                </c:pt>
                <c:pt idx="53">
                  <c:v>2025.04</c:v>
                </c:pt>
                <c:pt idx="54">
                  <c:v>2025.05</c:v>
                </c:pt>
                <c:pt idx="55">
                  <c:v>2025.06</c:v>
                </c:pt>
                <c:pt idx="56">
                  <c:v>2025.07</c:v>
                </c:pt>
                <c:pt idx="57">
                  <c:v>2025.08</c:v>
                </c:pt>
                <c:pt idx="58">
                  <c:v>2025.09</c:v>
                </c:pt>
                <c:pt idx="59">
                  <c:v>2025.10</c:v>
                </c:pt>
                <c:pt idx="60">
                  <c:v>2025.11</c:v>
                </c:pt>
                <c:pt idx="61">
                  <c:v>2025.12</c:v>
                </c:pt>
                <c:pt idx="62">
                  <c:v>2026.01</c:v>
                </c:pt>
                <c:pt idx="63">
                  <c:v>2026.02</c:v>
                </c:pt>
                <c:pt idx="64">
                  <c:v>2026.03</c:v>
                </c:pt>
                <c:pt idx="65">
                  <c:v>2026.04</c:v>
                </c:pt>
                <c:pt idx="66">
                  <c:v>2026.05</c:v>
                </c:pt>
                <c:pt idx="67">
                  <c:v>2026.06</c:v>
                </c:pt>
                <c:pt idx="68">
                  <c:v>2026.07</c:v>
                </c:pt>
                <c:pt idx="69">
                  <c:v>2026.08</c:v>
                </c:pt>
                <c:pt idx="70">
                  <c:v>2026.09</c:v>
                </c:pt>
                <c:pt idx="71">
                  <c:v>2026.10</c:v>
                </c:pt>
              </c:strCache>
            </c:strRef>
          </c:cat>
          <c:val>
            <c:numRef>
              <c:f>'Modell ESIF'!$K$5:$K$76</c:f>
              <c:numCache>
                <c:formatCode>#,##0</c:formatCode>
                <c:ptCount val="72"/>
                <c:pt idx="0">
                  <c:v>15000</c:v>
                </c:pt>
                <c:pt idx="1">
                  <c:v>30000</c:v>
                </c:pt>
                <c:pt idx="2">
                  <c:v>45000</c:v>
                </c:pt>
                <c:pt idx="3">
                  <c:v>60000</c:v>
                </c:pt>
                <c:pt idx="4">
                  <c:v>75000</c:v>
                </c:pt>
                <c:pt idx="5">
                  <c:v>90000</c:v>
                </c:pt>
                <c:pt idx="6">
                  <c:v>105000</c:v>
                </c:pt>
                <c:pt idx="7">
                  <c:v>120000</c:v>
                </c:pt>
                <c:pt idx="8">
                  <c:v>135000</c:v>
                </c:pt>
                <c:pt idx="9">
                  <c:v>150000</c:v>
                </c:pt>
                <c:pt idx="10">
                  <c:v>165000</c:v>
                </c:pt>
                <c:pt idx="11">
                  <c:v>180000</c:v>
                </c:pt>
                <c:pt idx="12">
                  <c:v>195000</c:v>
                </c:pt>
                <c:pt idx="13">
                  <c:v>210000</c:v>
                </c:pt>
                <c:pt idx="14">
                  <c:v>225000</c:v>
                </c:pt>
                <c:pt idx="15">
                  <c:v>240000</c:v>
                </c:pt>
                <c:pt idx="16">
                  <c:v>255000</c:v>
                </c:pt>
                <c:pt idx="17">
                  <c:v>270000</c:v>
                </c:pt>
                <c:pt idx="18">
                  <c:v>285000</c:v>
                </c:pt>
                <c:pt idx="19">
                  <c:v>300000</c:v>
                </c:pt>
                <c:pt idx="20">
                  <c:v>315000</c:v>
                </c:pt>
                <c:pt idx="21">
                  <c:v>330000</c:v>
                </c:pt>
                <c:pt idx="22">
                  <c:v>345000</c:v>
                </c:pt>
                <c:pt idx="23">
                  <c:v>360000</c:v>
                </c:pt>
                <c:pt idx="24">
                  <c:v>375000</c:v>
                </c:pt>
                <c:pt idx="25">
                  <c:v>390000</c:v>
                </c:pt>
                <c:pt idx="26">
                  <c:v>405000</c:v>
                </c:pt>
                <c:pt idx="27">
                  <c:v>420000</c:v>
                </c:pt>
                <c:pt idx="28">
                  <c:v>435000</c:v>
                </c:pt>
                <c:pt idx="29">
                  <c:v>450000</c:v>
                </c:pt>
                <c:pt idx="30">
                  <c:v>465000</c:v>
                </c:pt>
                <c:pt idx="31">
                  <c:v>480000</c:v>
                </c:pt>
                <c:pt idx="32">
                  <c:v>495000</c:v>
                </c:pt>
                <c:pt idx="33">
                  <c:v>510000</c:v>
                </c:pt>
                <c:pt idx="34">
                  <c:v>525000</c:v>
                </c:pt>
                <c:pt idx="35">
                  <c:v>540000</c:v>
                </c:pt>
                <c:pt idx="36">
                  <c:v>555000</c:v>
                </c:pt>
                <c:pt idx="37">
                  <c:v>570000</c:v>
                </c:pt>
                <c:pt idx="38">
                  <c:v>585000</c:v>
                </c:pt>
                <c:pt idx="39">
                  <c:v>600000</c:v>
                </c:pt>
                <c:pt idx="40">
                  <c:v>615000</c:v>
                </c:pt>
                <c:pt idx="41">
                  <c:v>630000</c:v>
                </c:pt>
                <c:pt idx="42">
                  <c:v>645000</c:v>
                </c:pt>
                <c:pt idx="43">
                  <c:v>660000</c:v>
                </c:pt>
                <c:pt idx="44">
                  <c:v>675000</c:v>
                </c:pt>
                <c:pt idx="45">
                  <c:v>690000</c:v>
                </c:pt>
                <c:pt idx="46">
                  <c:v>705000</c:v>
                </c:pt>
                <c:pt idx="47">
                  <c:v>720000</c:v>
                </c:pt>
                <c:pt idx="48">
                  <c:v>735000</c:v>
                </c:pt>
                <c:pt idx="49">
                  <c:v>750000</c:v>
                </c:pt>
                <c:pt idx="50">
                  <c:v>765000</c:v>
                </c:pt>
                <c:pt idx="51">
                  <c:v>780000</c:v>
                </c:pt>
                <c:pt idx="52">
                  <c:v>795000</c:v>
                </c:pt>
                <c:pt idx="53">
                  <c:v>810000</c:v>
                </c:pt>
                <c:pt idx="54">
                  <c:v>825000</c:v>
                </c:pt>
                <c:pt idx="55">
                  <c:v>840000</c:v>
                </c:pt>
                <c:pt idx="56">
                  <c:v>855000</c:v>
                </c:pt>
                <c:pt idx="57">
                  <c:v>870000</c:v>
                </c:pt>
                <c:pt idx="58">
                  <c:v>885000</c:v>
                </c:pt>
                <c:pt idx="59">
                  <c:v>900000</c:v>
                </c:pt>
                <c:pt idx="60">
                  <c:v>915000</c:v>
                </c:pt>
                <c:pt idx="61">
                  <c:v>930000</c:v>
                </c:pt>
                <c:pt idx="62">
                  <c:v>945000</c:v>
                </c:pt>
                <c:pt idx="63">
                  <c:v>960000</c:v>
                </c:pt>
                <c:pt idx="64">
                  <c:v>975000</c:v>
                </c:pt>
                <c:pt idx="65">
                  <c:v>990000</c:v>
                </c:pt>
                <c:pt idx="66">
                  <c:v>1005000</c:v>
                </c:pt>
                <c:pt idx="67">
                  <c:v>1020000</c:v>
                </c:pt>
                <c:pt idx="68">
                  <c:v>1035000</c:v>
                </c:pt>
                <c:pt idx="69">
                  <c:v>1050000</c:v>
                </c:pt>
                <c:pt idx="70">
                  <c:v>1065000</c:v>
                </c:pt>
                <c:pt idx="71">
                  <c:v>1080000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'Modell ESIF'!M4</c:f>
              <c:strCache>
                <c:ptCount val="1"/>
                <c:pt idx="0">
                  <c:v>Érték (Ft)</c:v>
                </c:pt>
              </c:strCache>
            </c:strRef>
          </c:tx>
          <c:spPr>
            <a:solidFill>
              <a:srgbClr val="e8620c"/>
            </a:solidFill>
            <a:ln w="28440">
              <a:solidFill>
                <a:srgbClr val="e8620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ESIF'!$A$5:$A$76</c:f>
              <c:strCache>
                <c:ptCount val="72"/>
                <c:pt idx="0">
                  <c:v>2020.11</c:v>
                </c:pt>
                <c:pt idx="1">
                  <c:v>2020.12</c:v>
                </c:pt>
                <c:pt idx="2">
                  <c:v>2021.01</c:v>
                </c:pt>
                <c:pt idx="3">
                  <c:v>2021.02</c:v>
                </c:pt>
                <c:pt idx="4">
                  <c:v>2021.03</c:v>
                </c:pt>
                <c:pt idx="5">
                  <c:v>2021.04</c:v>
                </c:pt>
                <c:pt idx="6">
                  <c:v>2021.05</c:v>
                </c:pt>
                <c:pt idx="7">
                  <c:v>2021.06</c:v>
                </c:pt>
                <c:pt idx="8">
                  <c:v>2021.07</c:v>
                </c:pt>
                <c:pt idx="9">
                  <c:v>2021.08</c:v>
                </c:pt>
                <c:pt idx="10">
                  <c:v>2021.09</c:v>
                </c:pt>
                <c:pt idx="11">
                  <c:v>2021.10</c:v>
                </c:pt>
                <c:pt idx="12">
                  <c:v>2021.11</c:v>
                </c:pt>
                <c:pt idx="13">
                  <c:v>2021.12</c:v>
                </c:pt>
                <c:pt idx="14">
                  <c:v>2022.01</c:v>
                </c:pt>
                <c:pt idx="15">
                  <c:v>2022.02</c:v>
                </c:pt>
                <c:pt idx="16">
                  <c:v>2022.03</c:v>
                </c:pt>
                <c:pt idx="17">
                  <c:v>2022.04</c:v>
                </c:pt>
                <c:pt idx="18">
                  <c:v>2022.05</c:v>
                </c:pt>
                <c:pt idx="19">
                  <c:v>2022.06</c:v>
                </c:pt>
                <c:pt idx="20">
                  <c:v>2022.07</c:v>
                </c:pt>
                <c:pt idx="21">
                  <c:v>2022.08</c:v>
                </c:pt>
                <c:pt idx="22">
                  <c:v>2022.09</c:v>
                </c:pt>
                <c:pt idx="23">
                  <c:v>2022.10</c:v>
                </c:pt>
                <c:pt idx="24">
                  <c:v>2022.11</c:v>
                </c:pt>
                <c:pt idx="25">
                  <c:v>2022.12</c:v>
                </c:pt>
                <c:pt idx="26">
                  <c:v>2023.01</c:v>
                </c:pt>
                <c:pt idx="27">
                  <c:v>2023.02</c:v>
                </c:pt>
                <c:pt idx="28">
                  <c:v>2023.03</c:v>
                </c:pt>
                <c:pt idx="29">
                  <c:v>2023.04</c:v>
                </c:pt>
                <c:pt idx="30">
                  <c:v>2023.05</c:v>
                </c:pt>
                <c:pt idx="31">
                  <c:v>2023.06</c:v>
                </c:pt>
                <c:pt idx="32">
                  <c:v>2023.07</c:v>
                </c:pt>
                <c:pt idx="33">
                  <c:v>2023.08</c:v>
                </c:pt>
                <c:pt idx="34">
                  <c:v>2023.09</c:v>
                </c:pt>
                <c:pt idx="35">
                  <c:v>2023.10</c:v>
                </c:pt>
                <c:pt idx="36">
                  <c:v>2023.11</c:v>
                </c:pt>
                <c:pt idx="37">
                  <c:v>2023.12</c:v>
                </c:pt>
                <c:pt idx="38">
                  <c:v>2024.01</c:v>
                </c:pt>
                <c:pt idx="39">
                  <c:v>2024.02</c:v>
                </c:pt>
                <c:pt idx="40">
                  <c:v>2024.03</c:v>
                </c:pt>
                <c:pt idx="41">
                  <c:v>2024.04</c:v>
                </c:pt>
                <c:pt idx="42">
                  <c:v>2024.05</c:v>
                </c:pt>
                <c:pt idx="43">
                  <c:v>2024.06</c:v>
                </c:pt>
                <c:pt idx="44">
                  <c:v>2024.07</c:v>
                </c:pt>
                <c:pt idx="45">
                  <c:v>2024.08</c:v>
                </c:pt>
                <c:pt idx="46">
                  <c:v>2024.09</c:v>
                </c:pt>
                <c:pt idx="47">
                  <c:v>2024.10</c:v>
                </c:pt>
                <c:pt idx="48">
                  <c:v>2024.11</c:v>
                </c:pt>
                <c:pt idx="49">
                  <c:v>2024.12</c:v>
                </c:pt>
                <c:pt idx="50">
                  <c:v>2025.01</c:v>
                </c:pt>
                <c:pt idx="51">
                  <c:v>2025.02</c:v>
                </c:pt>
                <c:pt idx="52">
                  <c:v>2025.03</c:v>
                </c:pt>
                <c:pt idx="53">
                  <c:v>2025.04</c:v>
                </c:pt>
                <c:pt idx="54">
                  <c:v>2025.05</c:v>
                </c:pt>
                <c:pt idx="55">
                  <c:v>2025.06</c:v>
                </c:pt>
                <c:pt idx="56">
                  <c:v>2025.07</c:v>
                </c:pt>
                <c:pt idx="57">
                  <c:v>2025.08</c:v>
                </c:pt>
                <c:pt idx="58">
                  <c:v>2025.09</c:v>
                </c:pt>
                <c:pt idx="59">
                  <c:v>2025.10</c:v>
                </c:pt>
                <c:pt idx="60">
                  <c:v>2025.11</c:v>
                </c:pt>
                <c:pt idx="61">
                  <c:v>2025.12</c:v>
                </c:pt>
                <c:pt idx="62">
                  <c:v>2026.01</c:v>
                </c:pt>
                <c:pt idx="63">
                  <c:v>2026.02</c:v>
                </c:pt>
                <c:pt idx="64">
                  <c:v>2026.03</c:v>
                </c:pt>
                <c:pt idx="65">
                  <c:v>2026.04</c:v>
                </c:pt>
                <c:pt idx="66">
                  <c:v>2026.05</c:v>
                </c:pt>
                <c:pt idx="67">
                  <c:v>2026.06</c:v>
                </c:pt>
                <c:pt idx="68">
                  <c:v>2026.07</c:v>
                </c:pt>
                <c:pt idx="69">
                  <c:v>2026.08</c:v>
                </c:pt>
                <c:pt idx="70">
                  <c:v>2026.09</c:v>
                </c:pt>
                <c:pt idx="71">
                  <c:v>2026.10</c:v>
                </c:pt>
              </c:strCache>
            </c:strRef>
          </c:cat>
          <c:val>
            <c:numRef>
              <c:f>'Modell ESIF'!$M$5:$M$76</c:f>
              <c:numCache>
                <c:formatCode>#,##0</c:formatCode>
                <c:ptCount val="72"/>
                <c:pt idx="0">
                  <c:v>14947.5</c:v>
                </c:pt>
                <c:pt idx="1">
                  <c:v>30185.7849374199</c:v>
                </c:pt>
                <c:pt idx="2">
                  <c:v>45206.1055288446</c:v>
                </c:pt>
                <c:pt idx="3">
                  <c:v>58889.2962625152</c:v>
                </c:pt>
                <c:pt idx="4">
                  <c:v>81981.5183508864</c:v>
                </c:pt>
                <c:pt idx="5">
                  <c:v>99685.5577023325</c:v>
                </c:pt>
                <c:pt idx="6">
                  <c:v>113547.16085563</c:v>
                </c:pt>
                <c:pt idx="7">
                  <c:v>132410.573378384</c:v>
                </c:pt>
                <c:pt idx="8">
                  <c:v>147297.958968297</c:v>
                </c:pt>
                <c:pt idx="9">
                  <c:v>159533.616210072</c:v>
                </c:pt>
                <c:pt idx="10">
                  <c:v>180060.074147832</c:v>
                </c:pt>
                <c:pt idx="11">
                  <c:v>197780.191341169</c:v>
                </c:pt>
                <c:pt idx="12">
                  <c:v>231153.327769969</c:v>
                </c:pt>
                <c:pt idx="13">
                  <c:v>236905.427899833</c:v>
                </c:pt>
                <c:pt idx="14">
                  <c:v>255199.217068918</c:v>
                </c:pt>
                <c:pt idx="15">
                  <c:v>282297.562853539</c:v>
                </c:pt>
                <c:pt idx="16">
                  <c:v>271526.508664648</c:v>
                </c:pt>
                <c:pt idx="17">
                  <c:v>305814.107184283</c:v>
                </c:pt>
                <c:pt idx="18">
                  <c:v>316495.59376903</c:v>
                </c:pt>
                <c:pt idx="19">
                  <c:v>345681.390097057</c:v>
                </c:pt>
                <c:pt idx="20">
                  <c:v>340365.979458227</c:v>
                </c:pt>
                <c:pt idx="21">
                  <c:v>367547.330702817</c:v>
                </c:pt>
                <c:pt idx="22">
                  <c:v>369213.71713356</c:v>
                </c:pt>
                <c:pt idx="23">
                  <c:v>383295.461568888</c:v>
                </c:pt>
                <c:pt idx="24">
                  <c:v>417424.086115225</c:v>
                </c:pt>
                <c:pt idx="25">
                  <c:v>466487.995654137</c:v>
                </c:pt>
                <c:pt idx="26">
                  <c:v>461186.543916706</c:v>
                </c:pt>
                <c:pt idx="27">
                  <c:v>513220.296058274</c:v>
                </c:pt>
                <c:pt idx="28">
                  <c:v>539040.746916022</c:v>
                </c:pt>
                <c:pt idx="29">
                  <c:v>500247.230588514</c:v>
                </c:pt>
                <c:pt idx="30">
                  <c:v>530324.394576057</c:v>
                </c:pt>
                <c:pt idx="31">
                  <c:v>538991.799362477</c:v>
                </c:pt>
                <c:pt idx="32">
                  <c:v>581241.591195452</c:v>
                </c:pt>
                <c:pt idx="33">
                  <c:v>624372.384166971</c:v>
                </c:pt>
                <c:pt idx="34">
                  <c:v>629686.776254796</c:v>
                </c:pt>
                <c:pt idx="35">
                  <c:v>650636.379130671</c:v>
                </c:pt>
                <c:pt idx="36">
                  <c:v>631664.257666469</c:v>
                </c:pt>
                <c:pt idx="37">
                  <c:v>701336.754424277</c:v>
                </c:pt>
                <c:pt idx="38">
                  <c:v>738799.378803438</c:v>
                </c:pt>
                <c:pt idx="39">
                  <c:v>760582.356264819</c:v>
                </c:pt>
                <c:pt idx="40">
                  <c:v>823017.891138522</c:v>
                </c:pt>
                <c:pt idx="41">
                  <c:v>890484.65075064</c:v>
                </c:pt>
                <c:pt idx="42">
                  <c:v>886526.890025002</c:v>
                </c:pt>
                <c:pt idx="43">
                  <c:v>975127.533192048</c:v>
                </c:pt>
                <c:pt idx="44">
                  <c:v>969527.978552651</c:v>
                </c:pt>
                <c:pt idx="45">
                  <c:v>984765.209425673</c:v>
                </c:pt>
                <c:pt idx="46">
                  <c:v>1041615.50505307</c:v>
                </c:pt>
                <c:pt idx="47">
                  <c:v>1079645.5084455</c:v>
                </c:pt>
                <c:pt idx="48">
                  <c:v>1135300.65621226</c:v>
                </c:pt>
                <c:pt idx="49">
                  <c:v>1172105.76171985</c:v>
                </c:pt>
                <c:pt idx="50">
                  <c:v>1201947.81470523</c:v>
                </c:pt>
                <c:pt idx="51">
                  <c:v>1295523.46743047</c:v>
                </c:pt>
                <c:pt idx="52">
                  <c:v>1402685.64527837</c:v>
                </c:pt>
                <c:pt idx="53">
                  <c:v>1450727.8204</c:v>
                </c:pt>
                <c:pt idx="54">
                  <c:v>1444407.72190088</c:v>
                </c:pt>
                <c:pt idx="55">
                  <c:v>1543340.02565119</c:v>
                </c:pt>
                <c:pt idx="56">
                  <c:v>1514831.92578656</c:v>
                </c:pt>
                <c:pt idx="57">
                  <c:v>1565576.01919697</c:v>
                </c:pt>
                <c:pt idx="58">
                  <c:v>1629975.55536891</c:v>
                </c:pt>
                <c:pt idx="59">
                  <c:v>1676551.8150068</c:v>
                </c:pt>
                <c:pt idx="60">
                  <c:v>1666947.21102463</c:v>
                </c:pt>
                <c:pt idx="61">
                  <c:v>1729256.69327316</c:v>
                </c:pt>
                <c:pt idx="62">
                  <c:v>1860936.03174124</c:v>
                </c:pt>
                <c:pt idx="63">
                  <c:v>1879091.48055712</c:v>
                </c:pt>
                <c:pt idx="64">
                  <c:v>1945245.54440926</c:v>
                </c:pt>
                <c:pt idx="65">
                  <c:v>1770670.89513153</c:v>
                </c:pt>
                <c:pt idx="66">
                  <c:v>1823131.21930126</c:v>
                </c:pt>
                <c:pt idx="67">
                  <c:v>1857543.19112673</c:v>
                </c:pt>
                <c:pt idx="68">
                  <c:v>2034580.08893204</c:v>
                </c:pt>
                <c:pt idx="69">
                  <c:v>2183105.33556074</c:v>
                </c:pt>
                <c:pt idx="70">
                  <c:v>2222732.29864134</c:v>
                </c:pt>
                <c:pt idx="71">
                  <c:v>2110440.05480053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5968137"/>
        <c:axId val="25017149"/>
      </c:lineChart>
      <c:catAx>
        <c:axId val="65968137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017149"/>
        <c:crosses val="autoZero"/>
        <c:auto val="1"/>
        <c:lblAlgn val="ctr"/>
        <c:lblOffset val="100"/>
        <c:noMultiLvlLbl val="0"/>
      </c:catAx>
      <c:valAx>
        <c:axId val="2501714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96813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84X0: befizetett összeg vs. érték (Ft)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'Modell 84X0'!K4</c:f>
              <c:strCache>
                <c:ptCount val="1"/>
                <c:pt idx="0">
                  <c:v>Összes befizetés (Ft)</c:v>
                </c:pt>
              </c:strCache>
            </c:strRef>
          </c:tx>
          <c:spPr>
            <a:solidFill>
              <a:srgbClr val="9ca3af"/>
            </a:solidFill>
            <a:ln w="28440">
              <a:solidFill>
                <a:srgbClr val="9ca3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84X0'!$A$5:$A$71</c:f>
              <c:strCache>
                <c:ptCount val="67"/>
                <c:pt idx="0">
                  <c:v>2021.04</c:v>
                </c:pt>
                <c:pt idx="1">
                  <c:v>2021.05</c:v>
                </c:pt>
                <c:pt idx="2">
                  <c:v>2021.06</c:v>
                </c:pt>
                <c:pt idx="3">
                  <c:v>2021.07</c:v>
                </c:pt>
                <c:pt idx="4">
                  <c:v>2021.08</c:v>
                </c:pt>
                <c:pt idx="5">
                  <c:v>2021.09</c:v>
                </c:pt>
                <c:pt idx="6">
                  <c:v>2021.10</c:v>
                </c:pt>
                <c:pt idx="7">
                  <c:v>2021.11</c:v>
                </c:pt>
                <c:pt idx="8">
                  <c:v>2021.12</c:v>
                </c:pt>
                <c:pt idx="9">
                  <c:v>2022.01</c:v>
                </c:pt>
                <c:pt idx="10">
                  <c:v>2022.02</c:v>
                </c:pt>
                <c:pt idx="11">
                  <c:v>2022.03</c:v>
                </c:pt>
                <c:pt idx="12">
                  <c:v>2022.04</c:v>
                </c:pt>
                <c:pt idx="13">
                  <c:v>2022.05</c:v>
                </c:pt>
                <c:pt idx="14">
                  <c:v>2022.06</c:v>
                </c:pt>
                <c:pt idx="15">
                  <c:v>2022.07</c:v>
                </c:pt>
                <c:pt idx="16">
                  <c:v>2022.08</c:v>
                </c:pt>
                <c:pt idx="17">
                  <c:v>2022.09</c:v>
                </c:pt>
                <c:pt idx="18">
                  <c:v>2022.10</c:v>
                </c:pt>
                <c:pt idx="19">
                  <c:v>2022.11</c:v>
                </c:pt>
                <c:pt idx="20">
                  <c:v>2022.12</c:v>
                </c:pt>
                <c:pt idx="21">
                  <c:v>2023.01</c:v>
                </c:pt>
                <c:pt idx="22">
                  <c:v>2023.02</c:v>
                </c:pt>
                <c:pt idx="23">
                  <c:v>2023.03</c:v>
                </c:pt>
                <c:pt idx="24">
                  <c:v>2023.04</c:v>
                </c:pt>
                <c:pt idx="25">
                  <c:v>2023.05</c:v>
                </c:pt>
                <c:pt idx="26">
                  <c:v>2023.06</c:v>
                </c:pt>
                <c:pt idx="27">
                  <c:v>2023.07</c:v>
                </c:pt>
                <c:pt idx="28">
                  <c:v>2023.08</c:v>
                </c:pt>
                <c:pt idx="29">
                  <c:v>2023.09</c:v>
                </c:pt>
                <c:pt idx="30">
                  <c:v>2023.10</c:v>
                </c:pt>
                <c:pt idx="31">
                  <c:v>2023.11</c:v>
                </c:pt>
                <c:pt idx="32">
                  <c:v>2023.12</c:v>
                </c:pt>
                <c:pt idx="33">
                  <c:v>2024.01</c:v>
                </c:pt>
                <c:pt idx="34">
                  <c:v>2024.02</c:v>
                </c:pt>
                <c:pt idx="35">
                  <c:v>2024.03</c:v>
                </c:pt>
                <c:pt idx="36">
                  <c:v>2024.04</c:v>
                </c:pt>
                <c:pt idx="37">
                  <c:v>2024.05</c:v>
                </c:pt>
                <c:pt idx="38">
                  <c:v>2024.06</c:v>
                </c:pt>
                <c:pt idx="39">
                  <c:v>2024.07</c:v>
                </c:pt>
                <c:pt idx="40">
                  <c:v>2024.08</c:v>
                </c:pt>
                <c:pt idx="41">
                  <c:v>2024.09</c:v>
                </c:pt>
                <c:pt idx="42">
                  <c:v>2024.10</c:v>
                </c:pt>
                <c:pt idx="43">
                  <c:v>2024.11</c:v>
                </c:pt>
                <c:pt idx="44">
                  <c:v>2024.12</c:v>
                </c:pt>
                <c:pt idx="45">
                  <c:v>2025.01</c:v>
                </c:pt>
                <c:pt idx="46">
                  <c:v>2025.02</c:v>
                </c:pt>
                <c:pt idx="47">
                  <c:v>2025.03</c:v>
                </c:pt>
                <c:pt idx="48">
                  <c:v>2025.04</c:v>
                </c:pt>
                <c:pt idx="49">
                  <c:v>2025.05</c:v>
                </c:pt>
                <c:pt idx="50">
                  <c:v>2025.06</c:v>
                </c:pt>
                <c:pt idx="51">
                  <c:v>2025.07</c:v>
                </c:pt>
                <c:pt idx="52">
                  <c:v>2025.08</c:v>
                </c:pt>
                <c:pt idx="53">
                  <c:v>2025.09</c:v>
                </c:pt>
                <c:pt idx="54">
                  <c:v>2025.10</c:v>
                </c:pt>
                <c:pt idx="55">
                  <c:v>2025.11</c:v>
                </c:pt>
                <c:pt idx="56">
                  <c:v>2025.12</c:v>
                </c:pt>
                <c:pt idx="57">
                  <c:v>2026.01</c:v>
                </c:pt>
                <c:pt idx="58">
                  <c:v>2026.02</c:v>
                </c:pt>
                <c:pt idx="59">
                  <c:v>2026.03</c:v>
                </c:pt>
                <c:pt idx="60">
                  <c:v>2026.04</c:v>
                </c:pt>
                <c:pt idx="61">
                  <c:v>2026.05</c:v>
                </c:pt>
                <c:pt idx="62">
                  <c:v>2026.06</c:v>
                </c:pt>
                <c:pt idx="63">
                  <c:v>2026.07</c:v>
                </c:pt>
                <c:pt idx="64">
                  <c:v>2026.08</c:v>
                </c:pt>
                <c:pt idx="65">
                  <c:v>2026.09</c:v>
                </c:pt>
                <c:pt idx="66">
                  <c:v>2026.10</c:v>
                </c:pt>
              </c:strCache>
            </c:strRef>
          </c:cat>
          <c:val>
            <c:numRef>
              <c:f>'Modell 84X0'!$K$5:$K$71</c:f>
              <c:numCache>
                <c:formatCode>#,##0</c:formatCode>
                <c:ptCount val="67"/>
                <c:pt idx="0">
                  <c:v>15000</c:v>
                </c:pt>
                <c:pt idx="1">
                  <c:v>30000</c:v>
                </c:pt>
                <c:pt idx="2">
                  <c:v>45000</c:v>
                </c:pt>
                <c:pt idx="3">
                  <c:v>60000</c:v>
                </c:pt>
                <c:pt idx="4">
                  <c:v>75000</c:v>
                </c:pt>
                <c:pt idx="5">
                  <c:v>90000</c:v>
                </c:pt>
                <c:pt idx="6">
                  <c:v>105000</c:v>
                </c:pt>
                <c:pt idx="7">
                  <c:v>120000</c:v>
                </c:pt>
                <c:pt idx="8">
                  <c:v>135000</c:v>
                </c:pt>
                <c:pt idx="9">
                  <c:v>150000</c:v>
                </c:pt>
                <c:pt idx="10">
                  <c:v>165000</c:v>
                </c:pt>
                <c:pt idx="11">
                  <c:v>180000</c:v>
                </c:pt>
                <c:pt idx="12">
                  <c:v>195000</c:v>
                </c:pt>
                <c:pt idx="13">
                  <c:v>210000</c:v>
                </c:pt>
                <c:pt idx="14">
                  <c:v>225000</c:v>
                </c:pt>
                <c:pt idx="15">
                  <c:v>240000</c:v>
                </c:pt>
                <c:pt idx="16">
                  <c:v>255000</c:v>
                </c:pt>
                <c:pt idx="17">
                  <c:v>270000</c:v>
                </c:pt>
                <c:pt idx="18">
                  <c:v>285000</c:v>
                </c:pt>
                <c:pt idx="19">
                  <c:v>300000</c:v>
                </c:pt>
                <c:pt idx="20">
                  <c:v>315000</c:v>
                </c:pt>
                <c:pt idx="21">
                  <c:v>330000</c:v>
                </c:pt>
                <c:pt idx="22">
                  <c:v>345000</c:v>
                </c:pt>
                <c:pt idx="23">
                  <c:v>360000</c:v>
                </c:pt>
                <c:pt idx="24">
                  <c:v>375000</c:v>
                </c:pt>
                <c:pt idx="25">
                  <c:v>390000</c:v>
                </c:pt>
                <c:pt idx="26">
                  <c:v>405000</c:v>
                </c:pt>
                <c:pt idx="27">
                  <c:v>420000</c:v>
                </c:pt>
                <c:pt idx="28">
                  <c:v>435000</c:v>
                </c:pt>
                <c:pt idx="29">
                  <c:v>450000</c:v>
                </c:pt>
                <c:pt idx="30">
                  <c:v>465000</c:v>
                </c:pt>
                <c:pt idx="31">
                  <c:v>480000</c:v>
                </c:pt>
                <c:pt idx="32">
                  <c:v>495000</c:v>
                </c:pt>
                <c:pt idx="33">
                  <c:v>510000</c:v>
                </c:pt>
                <c:pt idx="34">
                  <c:v>525000</c:v>
                </c:pt>
                <c:pt idx="35">
                  <c:v>540000</c:v>
                </c:pt>
                <c:pt idx="36">
                  <c:v>555000</c:v>
                </c:pt>
                <c:pt idx="37">
                  <c:v>570000</c:v>
                </c:pt>
                <c:pt idx="38">
                  <c:v>585000</c:v>
                </c:pt>
                <c:pt idx="39">
                  <c:v>600000</c:v>
                </c:pt>
                <c:pt idx="40">
                  <c:v>615000</c:v>
                </c:pt>
                <c:pt idx="41">
                  <c:v>630000</c:v>
                </c:pt>
                <c:pt idx="42">
                  <c:v>645000</c:v>
                </c:pt>
                <c:pt idx="43">
                  <c:v>660000</c:v>
                </c:pt>
                <c:pt idx="44">
                  <c:v>675000</c:v>
                </c:pt>
                <c:pt idx="45">
                  <c:v>690000</c:v>
                </c:pt>
                <c:pt idx="46">
                  <c:v>705000</c:v>
                </c:pt>
                <c:pt idx="47">
                  <c:v>720000</c:v>
                </c:pt>
                <c:pt idx="48">
                  <c:v>735000</c:v>
                </c:pt>
                <c:pt idx="49">
                  <c:v>750000</c:v>
                </c:pt>
                <c:pt idx="50">
                  <c:v>765000</c:v>
                </c:pt>
                <c:pt idx="51">
                  <c:v>780000</c:v>
                </c:pt>
                <c:pt idx="52">
                  <c:v>795000</c:v>
                </c:pt>
                <c:pt idx="53">
                  <c:v>810000</c:v>
                </c:pt>
                <c:pt idx="54">
                  <c:v>825000</c:v>
                </c:pt>
                <c:pt idx="55">
                  <c:v>840000</c:v>
                </c:pt>
                <c:pt idx="56">
                  <c:v>855000</c:v>
                </c:pt>
                <c:pt idx="57">
                  <c:v>870000</c:v>
                </c:pt>
                <c:pt idx="58">
                  <c:v>885000</c:v>
                </c:pt>
                <c:pt idx="59">
                  <c:v>900000</c:v>
                </c:pt>
                <c:pt idx="60">
                  <c:v>915000</c:v>
                </c:pt>
                <c:pt idx="61">
                  <c:v>930000</c:v>
                </c:pt>
                <c:pt idx="62">
                  <c:v>945000</c:v>
                </c:pt>
                <c:pt idx="63">
                  <c:v>960000</c:v>
                </c:pt>
                <c:pt idx="64">
                  <c:v>975000</c:v>
                </c:pt>
                <c:pt idx="65">
                  <c:v>990000</c:v>
                </c:pt>
                <c:pt idx="66">
                  <c:v>1005000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'Modell 84X0'!M4</c:f>
              <c:strCache>
                <c:ptCount val="1"/>
                <c:pt idx="0">
                  <c:v>Érték (Ft)</c:v>
                </c:pt>
              </c:strCache>
            </c:strRef>
          </c:tx>
          <c:spPr>
            <a:solidFill>
              <a:srgbClr val="e8620c"/>
            </a:solidFill>
            <a:ln w="28440">
              <a:solidFill>
                <a:srgbClr val="e8620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84X0'!$A$5:$A$71</c:f>
              <c:strCache>
                <c:ptCount val="67"/>
                <c:pt idx="0">
                  <c:v>2021.04</c:v>
                </c:pt>
                <c:pt idx="1">
                  <c:v>2021.05</c:v>
                </c:pt>
                <c:pt idx="2">
                  <c:v>2021.06</c:v>
                </c:pt>
                <c:pt idx="3">
                  <c:v>2021.07</c:v>
                </c:pt>
                <c:pt idx="4">
                  <c:v>2021.08</c:v>
                </c:pt>
                <c:pt idx="5">
                  <c:v>2021.09</c:v>
                </c:pt>
                <c:pt idx="6">
                  <c:v>2021.10</c:v>
                </c:pt>
                <c:pt idx="7">
                  <c:v>2021.11</c:v>
                </c:pt>
                <c:pt idx="8">
                  <c:v>2021.12</c:v>
                </c:pt>
                <c:pt idx="9">
                  <c:v>2022.01</c:v>
                </c:pt>
                <c:pt idx="10">
                  <c:v>2022.02</c:v>
                </c:pt>
                <c:pt idx="11">
                  <c:v>2022.03</c:v>
                </c:pt>
                <c:pt idx="12">
                  <c:v>2022.04</c:v>
                </c:pt>
                <c:pt idx="13">
                  <c:v>2022.05</c:v>
                </c:pt>
                <c:pt idx="14">
                  <c:v>2022.06</c:v>
                </c:pt>
                <c:pt idx="15">
                  <c:v>2022.07</c:v>
                </c:pt>
                <c:pt idx="16">
                  <c:v>2022.08</c:v>
                </c:pt>
                <c:pt idx="17">
                  <c:v>2022.09</c:v>
                </c:pt>
                <c:pt idx="18">
                  <c:v>2022.10</c:v>
                </c:pt>
                <c:pt idx="19">
                  <c:v>2022.11</c:v>
                </c:pt>
                <c:pt idx="20">
                  <c:v>2022.12</c:v>
                </c:pt>
                <c:pt idx="21">
                  <c:v>2023.01</c:v>
                </c:pt>
                <c:pt idx="22">
                  <c:v>2023.02</c:v>
                </c:pt>
                <c:pt idx="23">
                  <c:v>2023.03</c:v>
                </c:pt>
                <c:pt idx="24">
                  <c:v>2023.04</c:v>
                </c:pt>
                <c:pt idx="25">
                  <c:v>2023.05</c:v>
                </c:pt>
                <c:pt idx="26">
                  <c:v>2023.06</c:v>
                </c:pt>
                <c:pt idx="27">
                  <c:v>2023.07</c:v>
                </c:pt>
                <c:pt idx="28">
                  <c:v>2023.08</c:v>
                </c:pt>
                <c:pt idx="29">
                  <c:v>2023.09</c:v>
                </c:pt>
                <c:pt idx="30">
                  <c:v>2023.10</c:v>
                </c:pt>
                <c:pt idx="31">
                  <c:v>2023.11</c:v>
                </c:pt>
                <c:pt idx="32">
                  <c:v>2023.12</c:v>
                </c:pt>
                <c:pt idx="33">
                  <c:v>2024.01</c:v>
                </c:pt>
                <c:pt idx="34">
                  <c:v>2024.02</c:v>
                </c:pt>
                <c:pt idx="35">
                  <c:v>2024.03</c:v>
                </c:pt>
                <c:pt idx="36">
                  <c:v>2024.04</c:v>
                </c:pt>
                <c:pt idx="37">
                  <c:v>2024.05</c:v>
                </c:pt>
                <c:pt idx="38">
                  <c:v>2024.06</c:v>
                </c:pt>
                <c:pt idx="39">
                  <c:v>2024.07</c:v>
                </c:pt>
                <c:pt idx="40">
                  <c:v>2024.08</c:v>
                </c:pt>
                <c:pt idx="41">
                  <c:v>2024.09</c:v>
                </c:pt>
                <c:pt idx="42">
                  <c:v>2024.10</c:v>
                </c:pt>
                <c:pt idx="43">
                  <c:v>2024.11</c:v>
                </c:pt>
                <c:pt idx="44">
                  <c:v>2024.12</c:v>
                </c:pt>
                <c:pt idx="45">
                  <c:v>2025.01</c:v>
                </c:pt>
                <c:pt idx="46">
                  <c:v>2025.02</c:v>
                </c:pt>
                <c:pt idx="47">
                  <c:v>2025.03</c:v>
                </c:pt>
                <c:pt idx="48">
                  <c:v>2025.04</c:v>
                </c:pt>
                <c:pt idx="49">
                  <c:v>2025.05</c:v>
                </c:pt>
                <c:pt idx="50">
                  <c:v>2025.06</c:v>
                </c:pt>
                <c:pt idx="51">
                  <c:v>2025.07</c:v>
                </c:pt>
                <c:pt idx="52">
                  <c:v>2025.08</c:v>
                </c:pt>
                <c:pt idx="53">
                  <c:v>2025.09</c:v>
                </c:pt>
                <c:pt idx="54">
                  <c:v>2025.10</c:v>
                </c:pt>
                <c:pt idx="55">
                  <c:v>2025.11</c:v>
                </c:pt>
                <c:pt idx="56">
                  <c:v>2025.12</c:v>
                </c:pt>
                <c:pt idx="57">
                  <c:v>2026.01</c:v>
                </c:pt>
                <c:pt idx="58">
                  <c:v>2026.02</c:v>
                </c:pt>
                <c:pt idx="59">
                  <c:v>2026.03</c:v>
                </c:pt>
                <c:pt idx="60">
                  <c:v>2026.04</c:v>
                </c:pt>
                <c:pt idx="61">
                  <c:v>2026.05</c:v>
                </c:pt>
                <c:pt idx="62">
                  <c:v>2026.06</c:v>
                </c:pt>
                <c:pt idx="63">
                  <c:v>2026.07</c:v>
                </c:pt>
                <c:pt idx="64">
                  <c:v>2026.08</c:v>
                </c:pt>
                <c:pt idx="65">
                  <c:v>2026.09</c:v>
                </c:pt>
                <c:pt idx="66">
                  <c:v>2026.10</c:v>
                </c:pt>
              </c:strCache>
            </c:strRef>
          </c:cat>
          <c:val>
            <c:numRef>
              <c:f>'Modell 84X0'!$M$5:$M$71</c:f>
              <c:numCache>
                <c:formatCode>#,##0</c:formatCode>
                <c:ptCount val="67"/>
                <c:pt idx="0">
                  <c:v>14947.5</c:v>
                </c:pt>
                <c:pt idx="1">
                  <c:v>29502.5065446459</c:v>
                </c:pt>
                <c:pt idx="2">
                  <c:v>44914.2981701289</c:v>
                </c:pt>
                <c:pt idx="3">
                  <c:v>61770.0521521544</c:v>
                </c:pt>
                <c:pt idx="4">
                  <c:v>74521.824720302</c:v>
                </c:pt>
                <c:pt idx="5">
                  <c:v>92941.3074198551</c:v>
                </c:pt>
                <c:pt idx="6">
                  <c:v>107941.982944342</c:v>
                </c:pt>
                <c:pt idx="7">
                  <c:v>125243.748740026</c:v>
                </c:pt>
                <c:pt idx="8">
                  <c:v>141796.036766343</c:v>
                </c:pt>
                <c:pt idx="9">
                  <c:v>156471.49369128</c:v>
                </c:pt>
                <c:pt idx="10">
                  <c:v>171362.069823566</c:v>
                </c:pt>
                <c:pt idx="11">
                  <c:v>190574.85377417</c:v>
                </c:pt>
                <c:pt idx="12">
                  <c:v>208067.650761447</c:v>
                </c:pt>
                <c:pt idx="13">
                  <c:v>224530.470356762</c:v>
                </c:pt>
                <c:pt idx="14">
                  <c:v>240305.267234489</c:v>
                </c:pt>
                <c:pt idx="15">
                  <c:v>235221.757279816</c:v>
                </c:pt>
                <c:pt idx="16">
                  <c:v>268408.818606854</c:v>
                </c:pt>
                <c:pt idx="17">
                  <c:v>286042.358243836</c:v>
                </c:pt>
                <c:pt idx="18">
                  <c:v>292656.505768914</c:v>
                </c:pt>
                <c:pt idx="19">
                  <c:v>304522.391172607</c:v>
                </c:pt>
                <c:pt idx="20">
                  <c:v>331637.814075582</c:v>
                </c:pt>
                <c:pt idx="21">
                  <c:v>315424.419593569</c:v>
                </c:pt>
                <c:pt idx="22">
                  <c:v>335737.431685241</c:v>
                </c:pt>
                <c:pt idx="23">
                  <c:v>342500.613337104</c:v>
                </c:pt>
                <c:pt idx="24">
                  <c:v>347159.433907002</c:v>
                </c:pt>
                <c:pt idx="25">
                  <c:v>358485.77861218</c:v>
                </c:pt>
                <c:pt idx="26">
                  <c:v>388070.42499136</c:v>
                </c:pt>
                <c:pt idx="27">
                  <c:v>418615.789638077</c:v>
                </c:pt>
                <c:pt idx="28">
                  <c:v>453426.37829352</c:v>
                </c:pt>
                <c:pt idx="29">
                  <c:v>456273.486483434</c:v>
                </c:pt>
                <c:pt idx="30">
                  <c:v>469922.172118266</c:v>
                </c:pt>
                <c:pt idx="31">
                  <c:v>459680.914701282</c:v>
                </c:pt>
                <c:pt idx="32">
                  <c:v>507727.686095173</c:v>
                </c:pt>
                <c:pt idx="33">
                  <c:v>545547.825820894</c:v>
                </c:pt>
                <c:pt idx="34">
                  <c:v>571542.507742851</c:v>
                </c:pt>
                <c:pt idx="35">
                  <c:v>616314.672639155</c:v>
                </c:pt>
                <c:pt idx="36">
                  <c:v>644231.854510277</c:v>
                </c:pt>
                <c:pt idx="37">
                  <c:v>645262.737395052</c:v>
                </c:pt>
                <c:pt idx="38">
                  <c:v>664497.445772423</c:v>
                </c:pt>
                <c:pt idx="39">
                  <c:v>724356.54801083</c:v>
                </c:pt>
                <c:pt idx="40">
                  <c:v>748544.364906968</c:v>
                </c:pt>
                <c:pt idx="41">
                  <c:v>753415.234651099</c:v>
                </c:pt>
                <c:pt idx="42">
                  <c:v>791034.585180937</c:v>
                </c:pt>
                <c:pt idx="43">
                  <c:v>802868.247800884</c:v>
                </c:pt>
                <c:pt idx="44">
                  <c:v>821551.651166799</c:v>
                </c:pt>
                <c:pt idx="45">
                  <c:v>844324.51682439</c:v>
                </c:pt>
                <c:pt idx="46">
                  <c:v>854943.070274171</c:v>
                </c:pt>
                <c:pt idx="47">
                  <c:v>829269.355388827</c:v>
                </c:pt>
                <c:pt idx="48">
                  <c:v>837110.274784017</c:v>
                </c:pt>
                <c:pt idx="49">
                  <c:v>836355.315632646</c:v>
                </c:pt>
                <c:pt idx="50">
                  <c:v>879539.65313288</c:v>
                </c:pt>
                <c:pt idx="51">
                  <c:v>918772.988569364</c:v>
                </c:pt>
                <c:pt idx="52">
                  <c:v>947408.411764153</c:v>
                </c:pt>
                <c:pt idx="53">
                  <c:v>938066.986059602</c:v>
                </c:pt>
                <c:pt idx="54">
                  <c:v>1013495.67242077</c:v>
                </c:pt>
                <c:pt idx="55">
                  <c:v>1098514.37896251</c:v>
                </c:pt>
                <c:pt idx="56">
                  <c:v>1078160.38256682</c:v>
                </c:pt>
                <c:pt idx="57">
                  <c:v>1138335.76383052</c:v>
                </c:pt>
                <c:pt idx="58">
                  <c:v>1231528.50191619</c:v>
                </c:pt>
                <c:pt idx="59">
                  <c:v>1414977.62387722</c:v>
                </c:pt>
                <c:pt idx="60">
                  <c:v>1237346.86841165</c:v>
                </c:pt>
                <c:pt idx="61">
                  <c:v>1387137.62213262</c:v>
                </c:pt>
                <c:pt idx="62">
                  <c:v>1563511.93719779</c:v>
                </c:pt>
                <c:pt idx="63">
                  <c:v>1618101.73129792</c:v>
                </c:pt>
                <c:pt idx="64">
                  <c:v>1541990.79074257</c:v>
                </c:pt>
                <c:pt idx="65">
                  <c:v>1630416.95649682</c:v>
                </c:pt>
                <c:pt idx="66">
                  <c:v>1680276.8684287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3583917"/>
        <c:axId val="63968155"/>
      </c:lineChart>
      <c:catAx>
        <c:axId val="23583917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968155"/>
        <c:crosses val="autoZero"/>
        <c:auto val="1"/>
        <c:lblAlgn val="ctr"/>
        <c:lblOffset val="100"/>
        <c:noMultiLvlLbl val="0"/>
      </c:catAx>
      <c:valAx>
        <c:axId val="639681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58391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BRNT: befizetett összeg vs. érték (Ft)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'Modell BRNT'!K4</c:f>
              <c:strCache>
                <c:ptCount val="1"/>
                <c:pt idx="0">
                  <c:v>Összes befizetés (Ft)</c:v>
                </c:pt>
              </c:strCache>
            </c:strRef>
          </c:tx>
          <c:spPr>
            <a:solidFill>
              <a:srgbClr val="9ca3af"/>
            </a:solidFill>
            <a:ln w="28440">
              <a:solidFill>
                <a:srgbClr val="9ca3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BRNT'!$A$5:$A$86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BRNT'!$K$5:$K$86</c:f>
              <c:numCache>
                <c:formatCode>#,##0</c:formatCode>
                <c:ptCount val="82"/>
                <c:pt idx="0">
                  <c:v>15000</c:v>
                </c:pt>
                <c:pt idx="1">
                  <c:v>30000</c:v>
                </c:pt>
                <c:pt idx="2">
                  <c:v>45000</c:v>
                </c:pt>
                <c:pt idx="3">
                  <c:v>60000</c:v>
                </c:pt>
                <c:pt idx="4">
                  <c:v>75000</c:v>
                </c:pt>
                <c:pt idx="5">
                  <c:v>90000</c:v>
                </c:pt>
                <c:pt idx="6">
                  <c:v>105000</c:v>
                </c:pt>
                <c:pt idx="7">
                  <c:v>120000</c:v>
                </c:pt>
                <c:pt idx="8">
                  <c:v>135000</c:v>
                </c:pt>
                <c:pt idx="9">
                  <c:v>150000</c:v>
                </c:pt>
                <c:pt idx="10">
                  <c:v>165000</c:v>
                </c:pt>
                <c:pt idx="11">
                  <c:v>180000</c:v>
                </c:pt>
                <c:pt idx="12">
                  <c:v>195000</c:v>
                </c:pt>
                <c:pt idx="13">
                  <c:v>210000</c:v>
                </c:pt>
                <c:pt idx="14">
                  <c:v>225000</c:v>
                </c:pt>
                <c:pt idx="15">
                  <c:v>240000</c:v>
                </c:pt>
                <c:pt idx="16">
                  <c:v>255000</c:v>
                </c:pt>
                <c:pt idx="17">
                  <c:v>270000</c:v>
                </c:pt>
                <c:pt idx="18">
                  <c:v>285000</c:v>
                </c:pt>
                <c:pt idx="19">
                  <c:v>300000</c:v>
                </c:pt>
                <c:pt idx="20">
                  <c:v>315000</c:v>
                </c:pt>
                <c:pt idx="21">
                  <c:v>330000</c:v>
                </c:pt>
                <c:pt idx="22">
                  <c:v>345000</c:v>
                </c:pt>
                <c:pt idx="23">
                  <c:v>360000</c:v>
                </c:pt>
                <c:pt idx="24">
                  <c:v>375000</c:v>
                </c:pt>
                <c:pt idx="25">
                  <c:v>390000</c:v>
                </c:pt>
                <c:pt idx="26">
                  <c:v>405000</c:v>
                </c:pt>
                <c:pt idx="27">
                  <c:v>420000</c:v>
                </c:pt>
                <c:pt idx="28">
                  <c:v>435000</c:v>
                </c:pt>
                <c:pt idx="29">
                  <c:v>450000</c:v>
                </c:pt>
                <c:pt idx="30">
                  <c:v>465000</c:v>
                </c:pt>
                <c:pt idx="31">
                  <c:v>480000</c:v>
                </c:pt>
                <c:pt idx="32">
                  <c:v>495000</c:v>
                </c:pt>
                <c:pt idx="33">
                  <c:v>510000</c:v>
                </c:pt>
                <c:pt idx="34">
                  <c:v>525000</c:v>
                </c:pt>
                <c:pt idx="35">
                  <c:v>540000</c:v>
                </c:pt>
                <c:pt idx="36">
                  <c:v>555000</c:v>
                </c:pt>
                <c:pt idx="37">
                  <c:v>570000</c:v>
                </c:pt>
                <c:pt idx="38">
                  <c:v>585000</c:v>
                </c:pt>
                <c:pt idx="39">
                  <c:v>600000</c:v>
                </c:pt>
                <c:pt idx="40">
                  <c:v>615000</c:v>
                </c:pt>
                <c:pt idx="41">
                  <c:v>630000</c:v>
                </c:pt>
                <c:pt idx="42">
                  <c:v>645000</c:v>
                </c:pt>
                <c:pt idx="43">
                  <c:v>660000</c:v>
                </c:pt>
                <c:pt idx="44">
                  <c:v>675000</c:v>
                </c:pt>
                <c:pt idx="45">
                  <c:v>690000</c:v>
                </c:pt>
                <c:pt idx="46">
                  <c:v>705000</c:v>
                </c:pt>
                <c:pt idx="47">
                  <c:v>720000</c:v>
                </c:pt>
                <c:pt idx="48">
                  <c:v>735000</c:v>
                </c:pt>
                <c:pt idx="49">
                  <c:v>750000</c:v>
                </c:pt>
                <c:pt idx="50">
                  <c:v>765000</c:v>
                </c:pt>
                <c:pt idx="51">
                  <c:v>780000</c:v>
                </c:pt>
                <c:pt idx="52">
                  <c:v>795000</c:v>
                </c:pt>
                <c:pt idx="53">
                  <c:v>810000</c:v>
                </c:pt>
                <c:pt idx="54">
                  <c:v>825000</c:v>
                </c:pt>
                <c:pt idx="55">
                  <c:v>840000</c:v>
                </c:pt>
                <c:pt idx="56">
                  <c:v>855000</c:v>
                </c:pt>
                <c:pt idx="57">
                  <c:v>870000</c:v>
                </c:pt>
                <c:pt idx="58">
                  <c:v>885000</c:v>
                </c:pt>
                <c:pt idx="59">
                  <c:v>900000</c:v>
                </c:pt>
                <c:pt idx="60">
                  <c:v>915000</c:v>
                </c:pt>
                <c:pt idx="61">
                  <c:v>930000</c:v>
                </c:pt>
                <c:pt idx="62">
                  <c:v>945000</c:v>
                </c:pt>
                <c:pt idx="63">
                  <c:v>960000</c:v>
                </c:pt>
                <c:pt idx="64">
                  <c:v>975000</c:v>
                </c:pt>
                <c:pt idx="65">
                  <c:v>990000</c:v>
                </c:pt>
                <c:pt idx="66">
                  <c:v>1005000</c:v>
                </c:pt>
                <c:pt idx="67">
                  <c:v>1020000</c:v>
                </c:pt>
                <c:pt idx="68">
                  <c:v>1035000</c:v>
                </c:pt>
                <c:pt idx="69">
                  <c:v>1050000</c:v>
                </c:pt>
                <c:pt idx="70">
                  <c:v>1065000</c:v>
                </c:pt>
                <c:pt idx="71">
                  <c:v>1080000</c:v>
                </c:pt>
                <c:pt idx="72">
                  <c:v>1095000</c:v>
                </c:pt>
                <c:pt idx="73">
                  <c:v>1110000</c:v>
                </c:pt>
                <c:pt idx="74">
                  <c:v>1125000</c:v>
                </c:pt>
                <c:pt idx="75">
                  <c:v>1140000</c:v>
                </c:pt>
                <c:pt idx="76">
                  <c:v>1155000</c:v>
                </c:pt>
                <c:pt idx="77">
                  <c:v>1170000</c:v>
                </c:pt>
                <c:pt idx="78">
                  <c:v>1185000</c:v>
                </c:pt>
                <c:pt idx="79">
                  <c:v>1200000</c:v>
                </c:pt>
                <c:pt idx="80">
                  <c:v>1215000</c:v>
                </c:pt>
                <c:pt idx="81">
                  <c:v>1230000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'Modell BRNT'!M4</c:f>
              <c:strCache>
                <c:ptCount val="1"/>
                <c:pt idx="0">
                  <c:v>Érték (Ft)</c:v>
                </c:pt>
              </c:strCache>
            </c:strRef>
          </c:tx>
          <c:spPr>
            <a:solidFill>
              <a:srgbClr val="e8620c"/>
            </a:solidFill>
            <a:ln w="28440">
              <a:solidFill>
                <a:srgbClr val="e8620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BRNT'!$A$5:$A$86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BRNT'!$M$5:$M$86</c:f>
              <c:numCache>
                <c:formatCode>#,##0</c:formatCode>
                <c:ptCount val="82"/>
                <c:pt idx="0">
                  <c:v>14613.12</c:v>
                </c:pt>
                <c:pt idx="1">
                  <c:v>27684.4147582078</c:v>
                </c:pt>
                <c:pt idx="2">
                  <c:v>39773.3193023959</c:v>
                </c:pt>
                <c:pt idx="3">
                  <c:v>36689.3308271325</c:v>
                </c:pt>
                <c:pt idx="4">
                  <c:v>48453.9396716381</c:v>
                </c:pt>
                <c:pt idx="5">
                  <c:v>79573.645748812</c:v>
                </c:pt>
                <c:pt idx="6">
                  <c:v>101787.824436976</c:v>
                </c:pt>
                <c:pt idx="7">
                  <c:v>113289.993044807</c:v>
                </c:pt>
                <c:pt idx="8">
                  <c:v>134799.267893941</c:v>
                </c:pt>
                <c:pt idx="9">
                  <c:v>136659.473211288</c:v>
                </c:pt>
                <c:pt idx="10">
                  <c:v>139217.168055364</c:v>
                </c:pt>
                <c:pt idx="11">
                  <c:v>181684.565081572</c:v>
                </c:pt>
                <c:pt idx="12">
                  <c:v>208243.03455711</c:v>
                </c:pt>
                <c:pt idx="13">
                  <c:v>243709.445929647</c:v>
                </c:pt>
                <c:pt idx="14">
                  <c:v>297496.598826266</c:v>
                </c:pt>
                <c:pt idx="15">
                  <c:v>325072.801141694</c:v>
                </c:pt>
                <c:pt idx="16">
                  <c:v>335383.657270255</c:v>
                </c:pt>
                <c:pt idx="17">
                  <c:v>360399.44190413</c:v>
                </c:pt>
                <c:pt idx="18">
                  <c:v>425161.112561951</c:v>
                </c:pt>
                <c:pt idx="19">
                  <c:v>434566.871852886</c:v>
                </c:pt>
                <c:pt idx="20">
                  <c:v>434801.219567201</c:v>
                </c:pt>
                <c:pt idx="21">
                  <c:v>520523.164092757</c:v>
                </c:pt>
                <c:pt idx="22">
                  <c:v>582481.5332763</c:v>
                </c:pt>
                <c:pt idx="23">
                  <c:v>513178.674504387</c:v>
                </c:pt>
                <c:pt idx="24">
                  <c:v>581560.559319997</c:v>
                </c:pt>
                <c:pt idx="25">
                  <c:v>681836.225617138</c:v>
                </c:pt>
                <c:pt idx="26">
                  <c:v>881970.424740832</c:v>
                </c:pt>
                <c:pt idx="27">
                  <c:v>942113.998952548</c:v>
                </c:pt>
                <c:pt idx="28">
                  <c:v>1069593.36393291</c:v>
                </c:pt>
                <c:pt idx="29">
                  <c:v>1198575.19506211</c:v>
                </c:pt>
                <c:pt idx="30">
                  <c:v>1247754.27843089</c:v>
                </c:pt>
                <c:pt idx="31">
                  <c:v>1195174.82908838</c:v>
                </c:pt>
                <c:pt idx="32">
                  <c:v>1174503.17559686</c:v>
                </c:pt>
                <c:pt idx="33">
                  <c:v>1172096.3510473</c:v>
                </c:pt>
                <c:pt idx="34">
                  <c:v>1282007.18153514</c:v>
                </c:pt>
                <c:pt idx="35">
                  <c:v>1173713.16240242</c:v>
                </c:pt>
                <c:pt idx="36">
                  <c:v>1122696.88837696</c:v>
                </c:pt>
                <c:pt idx="37">
                  <c:v>1042904.63524068</c:v>
                </c:pt>
                <c:pt idx="38">
                  <c:v>1103264.72608146</c:v>
                </c:pt>
                <c:pt idx="39">
                  <c:v>1026430.06874236</c:v>
                </c:pt>
                <c:pt idx="40">
                  <c:v>1019181.82998354</c:v>
                </c:pt>
                <c:pt idx="41">
                  <c:v>997787.44941423</c:v>
                </c:pt>
                <c:pt idx="42">
                  <c:v>1038669.1382258</c:v>
                </c:pt>
                <c:pt idx="43">
                  <c:v>1199941.70104768</c:v>
                </c:pt>
                <c:pt idx="44">
                  <c:v>1296366.48594052</c:v>
                </c:pt>
                <c:pt idx="45">
                  <c:v>1391413.98695733</c:v>
                </c:pt>
                <c:pt idx="46">
                  <c:v>1308444.74226624</c:v>
                </c:pt>
                <c:pt idx="47">
                  <c:v>1214714.94961521</c:v>
                </c:pt>
                <c:pt idx="48">
                  <c:v>1188408.49851945</c:v>
                </c:pt>
                <c:pt idx="49">
                  <c:v>1283284.43339555</c:v>
                </c:pt>
                <c:pt idx="50">
                  <c:v>1411393.92631374</c:v>
                </c:pt>
                <c:pt idx="51">
                  <c:v>1478914.26866846</c:v>
                </c:pt>
                <c:pt idx="52">
                  <c:v>1452304.8975646</c:v>
                </c:pt>
                <c:pt idx="53">
                  <c:v>1454419.18146941</c:v>
                </c:pt>
                <c:pt idx="54">
                  <c:v>1585453.82877903</c:v>
                </c:pt>
                <c:pt idx="55">
                  <c:v>1494568.07386061</c:v>
                </c:pt>
                <c:pt idx="56">
                  <c:v>1437087.80190669</c:v>
                </c:pt>
                <c:pt idx="57">
                  <c:v>1427889.33505817</c:v>
                </c:pt>
                <c:pt idx="58">
                  <c:v>1497891.48817433</c:v>
                </c:pt>
                <c:pt idx="59">
                  <c:v>1548939.78885964</c:v>
                </c:pt>
                <c:pt idx="60">
                  <c:v>1637579.46155452</c:v>
                </c:pt>
                <c:pt idx="61">
                  <c:v>1687412.97408676</c:v>
                </c:pt>
                <c:pt idx="62">
                  <c:v>1641939.40619927</c:v>
                </c:pt>
                <c:pt idx="63">
                  <c:v>1673081.27223479</c:v>
                </c:pt>
                <c:pt idx="64">
                  <c:v>1357354.91045486</c:v>
                </c:pt>
                <c:pt idx="65">
                  <c:v>1377753.76885402</c:v>
                </c:pt>
                <c:pt idx="66">
                  <c:v>1438612.35679064</c:v>
                </c:pt>
                <c:pt idx="67">
                  <c:v>1578712.65655486</c:v>
                </c:pt>
                <c:pt idx="68">
                  <c:v>1508125.75620397</c:v>
                </c:pt>
                <c:pt idx="69">
                  <c:v>1477676.0654152</c:v>
                </c:pt>
                <c:pt idx="70">
                  <c:v>1490740.41540943</c:v>
                </c:pt>
                <c:pt idx="71">
                  <c:v>1464016.40691226</c:v>
                </c:pt>
                <c:pt idx="72">
                  <c:v>1439448.56285732</c:v>
                </c:pt>
                <c:pt idx="73">
                  <c:v>1598525.18340406</c:v>
                </c:pt>
                <c:pt idx="74">
                  <c:v>1779931.97967432</c:v>
                </c:pt>
                <c:pt idx="75">
                  <c:v>2412828.82140062</c:v>
                </c:pt>
                <c:pt idx="76">
                  <c:v>2737047.25181909</c:v>
                </c:pt>
                <c:pt idx="77">
                  <c:v>2491895.87229793</c:v>
                </c:pt>
                <c:pt idx="78">
                  <c:v>2023446.97874882</c:v>
                </c:pt>
                <c:pt idx="79">
                  <c:v>2450709.82545392</c:v>
                </c:pt>
                <c:pt idx="80">
                  <c:v>2749565.04512102</c:v>
                </c:pt>
                <c:pt idx="81">
                  <c:v>3200491.8658065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0167183"/>
        <c:axId val="71031133"/>
      </c:lineChart>
      <c:catAx>
        <c:axId val="80167183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031133"/>
        <c:crosses val="autoZero"/>
        <c:auto val="1"/>
        <c:lblAlgn val="ctr"/>
        <c:lblOffset val="100"/>
        <c:noMultiLvlLbl val="0"/>
      </c:catAx>
      <c:valAx>
        <c:axId val="710311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16718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SXR2: befizetett összeg vs. érték (Ft)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'Modell SXR2'!K4</c:f>
              <c:strCache>
                <c:ptCount val="1"/>
                <c:pt idx="0">
                  <c:v>Összes befizetés (Ft)</c:v>
                </c:pt>
              </c:strCache>
            </c:strRef>
          </c:tx>
          <c:spPr>
            <a:solidFill>
              <a:srgbClr val="9ca3af"/>
            </a:solidFill>
            <a:ln w="28440">
              <a:solidFill>
                <a:srgbClr val="9ca3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SXR2'!$A$5:$A$86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SXR2'!$K$5:$K$86</c:f>
              <c:numCache>
                <c:formatCode>#,##0</c:formatCode>
                <c:ptCount val="82"/>
                <c:pt idx="0">
                  <c:v>15000</c:v>
                </c:pt>
                <c:pt idx="1">
                  <c:v>30000</c:v>
                </c:pt>
                <c:pt idx="2">
                  <c:v>45000</c:v>
                </c:pt>
                <c:pt idx="3">
                  <c:v>60000</c:v>
                </c:pt>
                <c:pt idx="4">
                  <c:v>75000</c:v>
                </c:pt>
                <c:pt idx="5">
                  <c:v>90000</c:v>
                </c:pt>
                <c:pt idx="6">
                  <c:v>105000</c:v>
                </c:pt>
                <c:pt idx="7">
                  <c:v>120000</c:v>
                </c:pt>
                <c:pt idx="8">
                  <c:v>135000</c:v>
                </c:pt>
                <c:pt idx="9">
                  <c:v>150000</c:v>
                </c:pt>
                <c:pt idx="10">
                  <c:v>165000</c:v>
                </c:pt>
                <c:pt idx="11">
                  <c:v>180000</c:v>
                </c:pt>
                <c:pt idx="12">
                  <c:v>195000</c:v>
                </c:pt>
                <c:pt idx="13">
                  <c:v>210000</c:v>
                </c:pt>
                <c:pt idx="14">
                  <c:v>225000</c:v>
                </c:pt>
                <c:pt idx="15">
                  <c:v>240000</c:v>
                </c:pt>
                <c:pt idx="16">
                  <c:v>255000</c:v>
                </c:pt>
                <c:pt idx="17">
                  <c:v>270000</c:v>
                </c:pt>
                <c:pt idx="18">
                  <c:v>285000</c:v>
                </c:pt>
                <c:pt idx="19">
                  <c:v>300000</c:v>
                </c:pt>
                <c:pt idx="20">
                  <c:v>315000</c:v>
                </c:pt>
                <c:pt idx="21">
                  <c:v>330000</c:v>
                </c:pt>
                <c:pt idx="22">
                  <c:v>345000</c:v>
                </c:pt>
                <c:pt idx="23">
                  <c:v>360000</c:v>
                </c:pt>
                <c:pt idx="24">
                  <c:v>375000</c:v>
                </c:pt>
                <c:pt idx="25">
                  <c:v>390000</c:v>
                </c:pt>
                <c:pt idx="26">
                  <c:v>405000</c:v>
                </c:pt>
                <c:pt idx="27">
                  <c:v>420000</c:v>
                </c:pt>
                <c:pt idx="28">
                  <c:v>435000</c:v>
                </c:pt>
                <c:pt idx="29">
                  <c:v>450000</c:v>
                </c:pt>
                <c:pt idx="30">
                  <c:v>465000</c:v>
                </c:pt>
                <c:pt idx="31">
                  <c:v>480000</c:v>
                </c:pt>
                <c:pt idx="32">
                  <c:v>495000</c:v>
                </c:pt>
                <c:pt idx="33">
                  <c:v>510000</c:v>
                </c:pt>
                <c:pt idx="34">
                  <c:v>525000</c:v>
                </c:pt>
                <c:pt idx="35">
                  <c:v>540000</c:v>
                </c:pt>
                <c:pt idx="36">
                  <c:v>555000</c:v>
                </c:pt>
                <c:pt idx="37">
                  <c:v>570000</c:v>
                </c:pt>
                <c:pt idx="38">
                  <c:v>585000</c:v>
                </c:pt>
                <c:pt idx="39">
                  <c:v>600000</c:v>
                </c:pt>
                <c:pt idx="40">
                  <c:v>615000</c:v>
                </c:pt>
                <c:pt idx="41">
                  <c:v>630000</c:v>
                </c:pt>
                <c:pt idx="42">
                  <c:v>645000</c:v>
                </c:pt>
                <c:pt idx="43">
                  <c:v>660000</c:v>
                </c:pt>
                <c:pt idx="44">
                  <c:v>675000</c:v>
                </c:pt>
                <c:pt idx="45">
                  <c:v>690000</c:v>
                </c:pt>
                <c:pt idx="46">
                  <c:v>705000</c:v>
                </c:pt>
                <c:pt idx="47">
                  <c:v>720000</c:v>
                </c:pt>
                <c:pt idx="48">
                  <c:v>735000</c:v>
                </c:pt>
                <c:pt idx="49">
                  <c:v>750000</c:v>
                </c:pt>
                <c:pt idx="50">
                  <c:v>765000</c:v>
                </c:pt>
                <c:pt idx="51">
                  <c:v>780000</c:v>
                </c:pt>
                <c:pt idx="52">
                  <c:v>795000</c:v>
                </c:pt>
                <c:pt idx="53">
                  <c:v>810000</c:v>
                </c:pt>
                <c:pt idx="54">
                  <c:v>825000</c:v>
                </c:pt>
                <c:pt idx="55">
                  <c:v>840000</c:v>
                </c:pt>
                <c:pt idx="56">
                  <c:v>855000</c:v>
                </c:pt>
                <c:pt idx="57">
                  <c:v>870000</c:v>
                </c:pt>
                <c:pt idx="58">
                  <c:v>885000</c:v>
                </c:pt>
                <c:pt idx="59">
                  <c:v>900000</c:v>
                </c:pt>
                <c:pt idx="60">
                  <c:v>915000</c:v>
                </c:pt>
                <c:pt idx="61">
                  <c:v>930000</c:v>
                </c:pt>
                <c:pt idx="62">
                  <c:v>945000</c:v>
                </c:pt>
                <c:pt idx="63">
                  <c:v>960000</c:v>
                </c:pt>
                <c:pt idx="64">
                  <c:v>975000</c:v>
                </c:pt>
                <c:pt idx="65">
                  <c:v>990000</c:v>
                </c:pt>
                <c:pt idx="66">
                  <c:v>1005000</c:v>
                </c:pt>
                <c:pt idx="67">
                  <c:v>1020000</c:v>
                </c:pt>
                <c:pt idx="68">
                  <c:v>1035000</c:v>
                </c:pt>
                <c:pt idx="69">
                  <c:v>1050000</c:v>
                </c:pt>
                <c:pt idx="70">
                  <c:v>1065000</c:v>
                </c:pt>
                <c:pt idx="71">
                  <c:v>1080000</c:v>
                </c:pt>
                <c:pt idx="72">
                  <c:v>1095000</c:v>
                </c:pt>
                <c:pt idx="73">
                  <c:v>1110000</c:v>
                </c:pt>
                <c:pt idx="74">
                  <c:v>1125000</c:v>
                </c:pt>
                <c:pt idx="75">
                  <c:v>1140000</c:v>
                </c:pt>
                <c:pt idx="76">
                  <c:v>1155000</c:v>
                </c:pt>
                <c:pt idx="77">
                  <c:v>1170000</c:v>
                </c:pt>
                <c:pt idx="78">
                  <c:v>1185000</c:v>
                </c:pt>
                <c:pt idx="79">
                  <c:v>1200000</c:v>
                </c:pt>
                <c:pt idx="80">
                  <c:v>1215000</c:v>
                </c:pt>
                <c:pt idx="81">
                  <c:v>1230000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'Modell SXR2'!M4</c:f>
              <c:strCache>
                <c:ptCount val="1"/>
                <c:pt idx="0">
                  <c:v>Érték (Ft)</c:v>
                </c:pt>
              </c:strCache>
            </c:strRef>
          </c:tx>
          <c:spPr>
            <a:solidFill>
              <a:srgbClr val="e8620c"/>
            </a:solidFill>
            <a:ln w="28440">
              <a:solidFill>
                <a:srgbClr val="e8620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SXR2'!$A$5:$A$86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SXR2'!$M$5:$M$86</c:f>
              <c:numCache>
                <c:formatCode>#,##0</c:formatCode>
                <c:ptCount val="82"/>
                <c:pt idx="0">
                  <c:v>14947.5</c:v>
                </c:pt>
                <c:pt idx="1">
                  <c:v>30160.342893697</c:v>
                </c:pt>
                <c:pt idx="2">
                  <c:v>43801.7225982965</c:v>
                </c:pt>
                <c:pt idx="3">
                  <c:v>49213.7135057306</c:v>
                </c:pt>
                <c:pt idx="4">
                  <c:v>69900.7950636799</c:v>
                </c:pt>
                <c:pt idx="5">
                  <c:v>88580.3726986843</c:v>
                </c:pt>
                <c:pt idx="6">
                  <c:v>104478.726640888</c:v>
                </c:pt>
                <c:pt idx="7">
                  <c:v>119924.74943496</c:v>
                </c:pt>
                <c:pt idx="8">
                  <c:v>144797.153512564</c:v>
                </c:pt>
                <c:pt idx="9">
                  <c:v>156209.305211062</c:v>
                </c:pt>
                <c:pt idx="10">
                  <c:v>164412.986420441</c:v>
                </c:pt>
                <c:pt idx="11">
                  <c:v>198546.911287228</c:v>
                </c:pt>
                <c:pt idx="12">
                  <c:v>214974.836243187</c:v>
                </c:pt>
                <c:pt idx="13">
                  <c:v>232468.195822442</c:v>
                </c:pt>
                <c:pt idx="14">
                  <c:v>266220.714433783</c:v>
                </c:pt>
                <c:pt idx="15">
                  <c:v>297666.269715006</c:v>
                </c:pt>
                <c:pt idx="16">
                  <c:v>307019.339866156</c:v>
                </c:pt>
                <c:pt idx="17">
                  <c:v>337200.561772762</c:v>
                </c:pt>
                <c:pt idx="18">
                  <c:v>364446.285945729</c:v>
                </c:pt>
                <c:pt idx="19">
                  <c:v>371099.606523317</c:v>
                </c:pt>
                <c:pt idx="20">
                  <c:v>392351.4597243</c:v>
                </c:pt>
                <c:pt idx="21">
                  <c:v>412007.295376066</c:v>
                </c:pt>
                <c:pt idx="22">
                  <c:v>468059.910239974</c:v>
                </c:pt>
                <c:pt idx="23">
                  <c:v>466884.478976893</c:v>
                </c:pt>
                <c:pt idx="24">
                  <c:v>492472.77573301</c:v>
                </c:pt>
                <c:pt idx="25">
                  <c:v>510202.723361195</c:v>
                </c:pt>
                <c:pt idx="26">
                  <c:v>547556.179580501</c:v>
                </c:pt>
                <c:pt idx="27">
                  <c:v>599167.093502851</c:v>
                </c:pt>
                <c:pt idx="28">
                  <c:v>611598.750687245</c:v>
                </c:pt>
                <c:pt idx="29">
                  <c:v>644252.941473275</c:v>
                </c:pt>
                <c:pt idx="30">
                  <c:v>619883.393297383</c:v>
                </c:pt>
                <c:pt idx="31">
                  <c:v>667894.370400095</c:v>
                </c:pt>
                <c:pt idx="32">
                  <c:v>669411.874007419</c:v>
                </c:pt>
                <c:pt idx="33">
                  <c:v>679524.54504592</c:v>
                </c:pt>
                <c:pt idx="34">
                  <c:v>702730.111612836</c:v>
                </c:pt>
                <c:pt idx="35">
                  <c:v>731593.892634187</c:v>
                </c:pt>
                <c:pt idx="36">
                  <c:v>668429.283693582</c:v>
                </c:pt>
                <c:pt idx="37">
                  <c:v>707988.290727017</c:v>
                </c:pt>
                <c:pt idx="38">
                  <c:v>707073.260457019</c:v>
                </c:pt>
                <c:pt idx="39">
                  <c:v>690796.851939144</c:v>
                </c:pt>
                <c:pt idx="40">
                  <c:v>713708.153678821</c:v>
                </c:pt>
                <c:pt idx="41">
                  <c:v>711838.65216705</c:v>
                </c:pt>
                <c:pt idx="42">
                  <c:v>769668.241677087</c:v>
                </c:pt>
                <c:pt idx="43">
                  <c:v>803468.473148705</c:v>
                </c:pt>
                <c:pt idx="44">
                  <c:v>814395.521320536</c:v>
                </c:pt>
                <c:pt idx="45">
                  <c:v>813722.948284444</c:v>
                </c:pt>
                <c:pt idx="46">
                  <c:v>782469.757589292</c:v>
                </c:pt>
                <c:pt idx="47">
                  <c:v>859029.58138059</c:v>
                </c:pt>
                <c:pt idx="48">
                  <c:v>906845.419436261</c:v>
                </c:pt>
                <c:pt idx="49">
                  <c:v>947717.537857001</c:v>
                </c:pt>
                <c:pt idx="50">
                  <c:v>995920.786406416</c:v>
                </c:pt>
                <c:pt idx="51">
                  <c:v>1036744.1124094</c:v>
                </c:pt>
                <c:pt idx="52">
                  <c:v>1008559.96871002</c:v>
                </c:pt>
                <c:pt idx="53">
                  <c:v>1066469.40380883</c:v>
                </c:pt>
                <c:pt idx="54">
                  <c:v>1061071.31203888</c:v>
                </c:pt>
                <c:pt idx="55">
                  <c:v>1109969.21707007</c:v>
                </c:pt>
                <c:pt idx="56">
                  <c:v>1161814.77772152</c:v>
                </c:pt>
                <c:pt idx="57">
                  <c:v>1230360.17005188</c:v>
                </c:pt>
                <c:pt idx="58">
                  <c:v>1265951.29032157</c:v>
                </c:pt>
                <c:pt idx="59">
                  <c:v>1406822.68128344</c:v>
                </c:pt>
                <c:pt idx="60">
                  <c:v>1354602.67031569</c:v>
                </c:pt>
                <c:pt idx="61">
                  <c:v>1385249.96925889</c:v>
                </c:pt>
                <c:pt idx="62">
                  <c:v>1390347.49947356</c:v>
                </c:pt>
                <c:pt idx="63">
                  <c:v>1365687.7532347</c:v>
                </c:pt>
                <c:pt idx="64">
                  <c:v>1351455.85829589</c:v>
                </c:pt>
                <c:pt idx="65">
                  <c:v>1434332.62416385</c:v>
                </c:pt>
                <c:pt idx="66">
                  <c:v>1432753.47229193</c:v>
                </c:pt>
                <c:pt idx="67">
                  <c:v>1478707.90933717</c:v>
                </c:pt>
                <c:pt idx="68">
                  <c:v>1527047.79474499</c:v>
                </c:pt>
                <c:pt idx="69">
                  <c:v>1587579.2820028</c:v>
                </c:pt>
                <c:pt idx="70">
                  <c:v>1607514.12279464</c:v>
                </c:pt>
                <c:pt idx="71">
                  <c:v>1661184.81101883</c:v>
                </c:pt>
                <c:pt idx="72">
                  <c:v>1742854.50791528</c:v>
                </c:pt>
                <c:pt idx="73">
                  <c:v>1709749.74027592</c:v>
                </c:pt>
                <c:pt idx="74">
                  <c:v>1897964.95678274</c:v>
                </c:pt>
                <c:pt idx="75">
                  <c:v>1757460.33096986</c:v>
                </c:pt>
                <c:pt idx="76">
                  <c:v>1805141.4684105</c:v>
                </c:pt>
                <c:pt idx="77">
                  <c:v>1817033.91423823</c:v>
                </c:pt>
                <c:pt idx="78">
                  <c:v>1888671.52456404</c:v>
                </c:pt>
                <c:pt idx="79">
                  <c:v>1949240.79531448</c:v>
                </c:pt>
                <c:pt idx="80">
                  <c:v>1998248.55381738</c:v>
                </c:pt>
                <c:pt idx="81">
                  <c:v>1977613.45457095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8037675"/>
        <c:axId val="20191309"/>
      </c:lineChart>
      <c:catAx>
        <c:axId val="28037675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191309"/>
        <c:crosses val="autoZero"/>
        <c:auto val="1"/>
        <c:lblAlgn val="ctr"/>
        <c:lblOffset val="100"/>
        <c:noMultiLvlLbl val="0"/>
      </c:catAx>
      <c:valAx>
        <c:axId val="201913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03767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CEMS: befizetett összeg vs. érték (Ft)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'Modell CEMS'!K4</c:f>
              <c:strCache>
                <c:ptCount val="1"/>
                <c:pt idx="0">
                  <c:v>Összes befizetés (Ft)</c:v>
                </c:pt>
              </c:strCache>
            </c:strRef>
          </c:tx>
          <c:spPr>
            <a:solidFill>
              <a:srgbClr val="9ca3af"/>
            </a:solidFill>
            <a:ln w="28440">
              <a:solidFill>
                <a:srgbClr val="9ca3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CEMS'!$A$5:$A$86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CEMS'!$K$5:$K$86</c:f>
              <c:numCache>
                <c:formatCode>#,##0</c:formatCode>
                <c:ptCount val="82"/>
                <c:pt idx="0">
                  <c:v>15000</c:v>
                </c:pt>
                <c:pt idx="1">
                  <c:v>30000</c:v>
                </c:pt>
                <c:pt idx="2">
                  <c:v>45000</c:v>
                </c:pt>
                <c:pt idx="3">
                  <c:v>60000</c:v>
                </c:pt>
                <c:pt idx="4">
                  <c:v>75000</c:v>
                </c:pt>
                <c:pt idx="5">
                  <c:v>90000</c:v>
                </c:pt>
                <c:pt idx="6">
                  <c:v>105000</c:v>
                </c:pt>
                <c:pt idx="7">
                  <c:v>120000</c:v>
                </c:pt>
                <c:pt idx="8">
                  <c:v>135000</c:v>
                </c:pt>
                <c:pt idx="9">
                  <c:v>150000</c:v>
                </c:pt>
                <c:pt idx="10">
                  <c:v>165000</c:v>
                </c:pt>
                <c:pt idx="11">
                  <c:v>180000</c:v>
                </c:pt>
                <c:pt idx="12">
                  <c:v>195000</c:v>
                </c:pt>
                <c:pt idx="13">
                  <c:v>210000</c:v>
                </c:pt>
                <c:pt idx="14">
                  <c:v>225000</c:v>
                </c:pt>
                <c:pt idx="15">
                  <c:v>240000</c:v>
                </c:pt>
                <c:pt idx="16">
                  <c:v>255000</c:v>
                </c:pt>
                <c:pt idx="17">
                  <c:v>270000</c:v>
                </c:pt>
                <c:pt idx="18">
                  <c:v>285000</c:v>
                </c:pt>
                <c:pt idx="19">
                  <c:v>300000</c:v>
                </c:pt>
                <c:pt idx="20">
                  <c:v>315000</c:v>
                </c:pt>
                <c:pt idx="21">
                  <c:v>330000</c:v>
                </c:pt>
                <c:pt idx="22">
                  <c:v>345000</c:v>
                </c:pt>
                <c:pt idx="23">
                  <c:v>360000</c:v>
                </c:pt>
                <c:pt idx="24">
                  <c:v>375000</c:v>
                </c:pt>
                <c:pt idx="25">
                  <c:v>390000</c:v>
                </c:pt>
                <c:pt idx="26">
                  <c:v>405000</c:v>
                </c:pt>
                <c:pt idx="27">
                  <c:v>420000</c:v>
                </c:pt>
                <c:pt idx="28">
                  <c:v>435000</c:v>
                </c:pt>
                <c:pt idx="29">
                  <c:v>450000</c:v>
                </c:pt>
                <c:pt idx="30">
                  <c:v>465000</c:v>
                </c:pt>
                <c:pt idx="31">
                  <c:v>480000</c:v>
                </c:pt>
                <c:pt idx="32">
                  <c:v>495000</c:v>
                </c:pt>
                <c:pt idx="33">
                  <c:v>510000</c:v>
                </c:pt>
                <c:pt idx="34">
                  <c:v>525000</c:v>
                </c:pt>
                <c:pt idx="35">
                  <c:v>540000</c:v>
                </c:pt>
                <c:pt idx="36">
                  <c:v>555000</c:v>
                </c:pt>
                <c:pt idx="37">
                  <c:v>570000</c:v>
                </c:pt>
                <c:pt idx="38">
                  <c:v>585000</c:v>
                </c:pt>
                <c:pt idx="39">
                  <c:v>600000</c:v>
                </c:pt>
                <c:pt idx="40">
                  <c:v>615000</c:v>
                </c:pt>
                <c:pt idx="41">
                  <c:v>630000</c:v>
                </c:pt>
                <c:pt idx="42">
                  <c:v>645000</c:v>
                </c:pt>
                <c:pt idx="43">
                  <c:v>660000</c:v>
                </c:pt>
                <c:pt idx="44">
                  <c:v>675000</c:v>
                </c:pt>
                <c:pt idx="45">
                  <c:v>690000</c:v>
                </c:pt>
                <c:pt idx="46">
                  <c:v>705000</c:v>
                </c:pt>
                <c:pt idx="47">
                  <c:v>720000</c:v>
                </c:pt>
                <c:pt idx="48">
                  <c:v>735000</c:v>
                </c:pt>
                <c:pt idx="49">
                  <c:v>750000</c:v>
                </c:pt>
                <c:pt idx="50">
                  <c:v>765000</c:v>
                </c:pt>
                <c:pt idx="51">
                  <c:v>780000</c:v>
                </c:pt>
                <c:pt idx="52">
                  <c:v>795000</c:v>
                </c:pt>
                <c:pt idx="53">
                  <c:v>810000</c:v>
                </c:pt>
                <c:pt idx="54">
                  <c:v>825000</c:v>
                </c:pt>
                <c:pt idx="55">
                  <c:v>840000</c:v>
                </c:pt>
                <c:pt idx="56">
                  <c:v>855000</c:v>
                </c:pt>
                <c:pt idx="57">
                  <c:v>870000</c:v>
                </c:pt>
                <c:pt idx="58">
                  <c:v>885000</c:v>
                </c:pt>
                <c:pt idx="59">
                  <c:v>900000</c:v>
                </c:pt>
                <c:pt idx="60">
                  <c:v>915000</c:v>
                </c:pt>
                <c:pt idx="61">
                  <c:v>930000</c:v>
                </c:pt>
                <c:pt idx="62">
                  <c:v>945000</c:v>
                </c:pt>
                <c:pt idx="63">
                  <c:v>960000</c:v>
                </c:pt>
                <c:pt idx="64">
                  <c:v>975000</c:v>
                </c:pt>
                <c:pt idx="65">
                  <c:v>990000</c:v>
                </c:pt>
                <c:pt idx="66">
                  <c:v>1005000</c:v>
                </c:pt>
                <c:pt idx="67">
                  <c:v>1020000</c:v>
                </c:pt>
                <c:pt idx="68">
                  <c:v>1035000</c:v>
                </c:pt>
                <c:pt idx="69">
                  <c:v>1050000</c:v>
                </c:pt>
                <c:pt idx="70">
                  <c:v>1065000</c:v>
                </c:pt>
                <c:pt idx="71">
                  <c:v>1080000</c:v>
                </c:pt>
                <c:pt idx="72">
                  <c:v>1095000</c:v>
                </c:pt>
                <c:pt idx="73">
                  <c:v>1110000</c:v>
                </c:pt>
                <c:pt idx="74">
                  <c:v>1125000</c:v>
                </c:pt>
                <c:pt idx="75">
                  <c:v>1140000</c:v>
                </c:pt>
                <c:pt idx="76">
                  <c:v>1155000</c:v>
                </c:pt>
                <c:pt idx="77">
                  <c:v>1170000</c:v>
                </c:pt>
                <c:pt idx="78">
                  <c:v>1185000</c:v>
                </c:pt>
                <c:pt idx="79">
                  <c:v>1200000</c:v>
                </c:pt>
                <c:pt idx="80">
                  <c:v>1215000</c:v>
                </c:pt>
                <c:pt idx="81">
                  <c:v>1230000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'Modell CEMS'!M4</c:f>
              <c:strCache>
                <c:ptCount val="1"/>
                <c:pt idx="0">
                  <c:v>Érték (Ft)</c:v>
                </c:pt>
              </c:strCache>
            </c:strRef>
          </c:tx>
          <c:spPr>
            <a:solidFill>
              <a:srgbClr val="e8620c"/>
            </a:solidFill>
            <a:ln w="28440">
              <a:solidFill>
                <a:srgbClr val="e8620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CEMS'!$A$5:$A$86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CEMS'!$M$5:$M$86</c:f>
              <c:numCache>
                <c:formatCode>#,##0</c:formatCode>
                <c:ptCount val="82"/>
                <c:pt idx="0">
                  <c:v>14947.5</c:v>
                </c:pt>
                <c:pt idx="1">
                  <c:v>29449.1617729635</c:v>
                </c:pt>
                <c:pt idx="2">
                  <c:v>42318.6825656268</c:v>
                </c:pt>
                <c:pt idx="3">
                  <c:v>48743.667767735</c:v>
                </c:pt>
                <c:pt idx="4">
                  <c:v>66128.6174428691</c:v>
                </c:pt>
                <c:pt idx="5">
                  <c:v>86234.7350102886</c:v>
                </c:pt>
                <c:pt idx="6">
                  <c:v>103970.535156356</c:v>
                </c:pt>
                <c:pt idx="7">
                  <c:v>113783.715227755</c:v>
                </c:pt>
                <c:pt idx="8">
                  <c:v>136169.381967957</c:v>
                </c:pt>
                <c:pt idx="9">
                  <c:v>148562.982636283</c:v>
                </c:pt>
                <c:pt idx="10">
                  <c:v>154869.246854002</c:v>
                </c:pt>
                <c:pt idx="11">
                  <c:v>203763.793964295</c:v>
                </c:pt>
                <c:pt idx="12">
                  <c:v>222762.739717488</c:v>
                </c:pt>
                <c:pt idx="13">
                  <c:v>237065.2516908</c:v>
                </c:pt>
                <c:pt idx="14">
                  <c:v>270767.434408132</c:v>
                </c:pt>
                <c:pt idx="15">
                  <c:v>300346.18616215</c:v>
                </c:pt>
                <c:pt idx="16">
                  <c:v>308619.105085864</c:v>
                </c:pt>
                <c:pt idx="17">
                  <c:v>333932.790554301</c:v>
                </c:pt>
                <c:pt idx="18">
                  <c:v>356366.80373394</c:v>
                </c:pt>
                <c:pt idx="19">
                  <c:v>364877.133864814</c:v>
                </c:pt>
                <c:pt idx="20">
                  <c:v>389133.821507041</c:v>
                </c:pt>
                <c:pt idx="21">
                  <c:v>402938.814608831</c:v>
                </c:pt>
                <c:pt idx="22">
                  <c:v>443640.997506407</c:v>
                </c:pt>
                <c:pt idx="23">
                  <c:v>452829.785962464</c:v>
                </c:pt>
                <c:pt idx="24">
                  <c:v>478437.599777558</c:v>
                </c:pt>
                <c:pt idx="25">
                  <c:v>508016.825894959</c:v>
                </c:pt>
                <c:pt idx="26">
                  <c:v>512064.869660893</c:v>
                </c:pt>
                <c:pt idx="27">
                  <c:v>542730.358926299</c:v>
                </c:pt>
                <c:pt idx="28">
                  <c:v>565431.133858402</c:v>
                </c:pt>
                <c:pt idx="29">
                  <c:v>611300.733253195</c:v>
                </c:pt>
                <c:pt idx="30">
                  <c:v>575945.190915988</c:v>
                </c:pt>
                <c:pt idx="31">
                  <c:v>613109.672561503</c:v>
                </c:pt>
                <c:pt idx="32">
                  <c:v>603635.284518888</c:v>
                </c:pt>
                <c:pt idx="33">
                  <c:v>608481.33910398</c:v>
                </c:pt>
                <c:pt idx="34">
                  <c:v>660204.552018543</c:v>
                </c:pt>
                <c:pt idx="35">
                  <c:v>712523.82377154</c:v>
                </c:pt>
                <c:pt idx="36">
                  <c:v>681225.811339623</c:v>
                </c:pt>
                <c:pt idx="37">
                  <c:v>726583.648489305</c:v>
                </c:pt>
                <c:pt idx="38">
                  <c:v>757286.660823366</c:v>
                </c:pt>
                <c:pt idx="39">
                  <c:v>738700.216622039</c:v>
                </c:pt>
                <c:pt idx="40">
                  <c:v>759559.54281486</c:v>
                </c:pt>
                <c:pt idx="41">
                  <c:v>751997.873024163</c:v>
                </c:pt>
                <c:pt idx="42">
                  <c:v>808982.17423136</c:v>
                </c:pt>
                <c:pt idx="43">
                  <c:v>856093.460020898</c:v>
                </c:pt>
                <c:pt idx="44">
                  <c:v>855455.582657659</c:v>
                </c:pt>
                <c:pt idx="45">
                  <c:v>870195.176049285</c:v>
                </c:pt>
                <c:pt idx="46">
                  <c:v>826676.167131573</c:v>
                </c:pt>
                <c:pt idx="47">
                  <c:v>903338.407841072</c:v>
                </c:pt>
                <c:pt idx="48">
                  <c:v>940956.989170232</c:v>
                </c:pt>
                <c:pt idx="49">
                  <c:v>958675.651413698</c:v>
                </c:pt>
                <c:pt idx="50">
                  <c:v>1017119.41426794</c:v>
                </c:pt>
                <c:pt idx="51">
                  <c:v>1068981.2798745</c:v>
                </c:pt>
                <c:pt idx="52">
                  <c:v>1078450.08015982</c:v>
                </c:pt>
                <c:pt idx="53">
                  <c:v>1159840.35919126</c:v>
                </c:pt>
                <c:pt idx="54">
                  <c:v>1136505.34578698</c:v>
                </c:pt>
                <c:pt idx="55">
                  <c:v>1156833.91681631</c:v>
                </c:pt>
                <c:pt idx="56">
                  <c:v>1204584.7862075</c:v>
                </c:pt>
                <c:pt idx="57">
                  <c:v>1236843.39941845</c:v>
                </c:pt>
                <c:pt idx="58">
                  <c:v>1268685.62238943</c:v>
                </c:pt>
                <c:pt idx="59">
                  <c:v>1287753.29044821</c:v>
                </c:pt>
                <c:pt idx="60">
                  <c:v>1304836.42843019</c:v>
                </c:pt>
                <c:pt idx="61">
                  <c:v>1380134.79203955</c:v>
                </c:pt>
                <c:pt idx="62">
                  <c:v>1456912.29615791</c:v>
                </c:pt>
                <c:pt idx="63">
                  <c:v>1474968.82250016</c:v>
                </c:pt>
                <c:pt idx="64">
                  <c:v>1459708.35688744</c:v>
                </c:pt>
                <c:pt idx="65">
                  <c:v>1554475.95983061</c:v>
                </c:pt>
                <c:pt idx="66">
                  <c:v>1552162.49040499</c:v>
                </c:pt>
                <c:pt idx="67">
                  <c:v>1570192.31850043</c:v>
                </c:pt>
                <c:pt idx="68">
                  <c:v>1639114.24601377</c:v>
                </c:pt>
                <c:pt idx="69">
                  <c:v>1669804.56062816</c:v>
                </c:pt>
                <c:pt idx="70">
                  <c:v>1699835.85759629</c:v>
                </c:pt>
                <c:pt idx="71">
                  <c:v>1765844.00796391</c:v>
                </c:pt>
                <c:pt idx="72">
                  <c:v>1854526.02778812</c:v>
                </c:pt>
                <c:pt idx="73">
                  <c:v>1919441.9570656</c:v>
                </c:pt>
                <c:pt idx="74">
                  <c:v>2086760.55941932</c:v>
                </c:pt>
                <c:pt idx="75">
                  <c:v>1898962.00638587</c:v>
                </c:pt>
                <c:pt idx="76">
                  <c:v>1940529.03654722</c:v>
                </c:pt>
                <c:pt idx="77">
                  <c:v>2006321.49493668</c:v>
                </c:pt>
                <c:pt idx="78">
                  <c:v>2076873.95517385</c:v>
                </c:pt>
                <c:pt idx="79">
                  <c:v>2174617.10039551</c:v>
                </c:pt>
                <c:pt idx="80">
                  <c:v>2176985.9054184</c:v>
                </c:pt>
                <c:pt idx="81">
                  <c:v>2097900.37123338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7288568"/>
        <c:axId val="36650937"/>
      </c:lineChart>
      <c:catAx>
        <c:axId val="97288568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650937"/>
        <c:crosses val="autoZero"/>
        <c:auto val="1"/>
        <c:lblAlgn val="ctr"/>
        <c:lblOffset val="100"/>
        <c:noMultiLvlLbl val="0"/>
      </c:catAx>
      <c:valAx>
        <c:axId val="366509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28856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CEBL: befizetett összeg vs. érték (Ft)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'Modell CEBL'!K4</c:f>
              <c:strCache>
                <c:ptCount val="1"/>
                <c:pt idx="0">
                  <c:v>Összes befizetés (Ft)</c:v>
                </c:pt>
              </c:strCache>
            </c:strRef>
          </c:tx>
          <c:spPr>
            <a:solidFill>
              <a:srgbClr val="9ca3af"/>
            </a:solidFill>
            <a:ln w="28440">
              <a:solidFill>
                <a:srgbClr val="9ca3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CEBL'!$A$5:$A$86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CEBL'!$K$5:$K$86</c:f>
              <c:numCache>
                <c:formatCode>#,##0</c:formatCode>
                <c:ptCount val="82"/>
                <c:pt idx="0">
                  <c:v>15000</c:v>
                </c:pt>
                <c:pt idx="1">
                  <c:v>30000</c:v>
                </c:pt>
                <c:pt idx="2">
                  <c:v>45000</c:v>
                </c:pt>
                <c:pt idx="3">
                  <c:v>60000</c:v>
                </c:pt>
                <c:pt idx="4">
                  <c:v>75000</c:v>
                </c:pt>
                <c:pt idx="5">
                  <c:v>90000</c:v>
                </c:pt>
                <c:pt idx="6">
                  <c:v>105000</c:v>
                </c:pt>
                <c:pt idx="7">
                  <c:v>120000</c:v>
                </c:pt>
                <c:pt idx="8">
                  <c:v>135000</c:v>
                </c:pt>
                <c:pt idx="9">
                  <c:v>150000</c:v>
                </c:pt>
                <c:pt idx="10">
                  <c:v>165000</c:v>
                </c:pt>
                <c:pt idx="11">
                  <c:v>180000</c:v>
                </c:pt>
                <c:pt idx="12">
                  <c:v>195000</c:v>
                </c:pt>
                <c:pt idx="13">
                  <c:v>210000</c:v>
                </c:pt>
                <c:pt idx="14">
                  <c:v>225000</c:v>
                </c:pt>
                <c:pt idx="15">
                  <c:v>240000</c:v>
                </c:pt>
                <c:pt idx="16">
                  <c:v>255000</c:v>
                </c:pt>
                <c:pt idx="17">
                  <c:v>270000</c:v>
                </c:pt>
                <c:pt idx="18">
                  <c:v>285000</c:v>
                </c:pt>
                <c:pt idx="19">
                  <c:v>300000</c:v>
                </c:pt>
                <c:pt idx="20">
                  <c:v>315000</c:v>
                </c:pt>
                <c:pt idx="21">
                  <c:v>330000</c:v>
                </c:pt>
                <c:pt idx="22">
                  <c:v>345000</c:v>
                </c:pt>
                <c:pt idx="23">
                  <c:v>360000</c:v>
                </c:pt>
                <c:pt idx="24">
                  <c:v>375000</c:v>
                </c:pt>
                <c:pt idx="25">
                  <c:v>390000</c:v>
                </c:pt>
                <c:pt idx="26">
                  <c:v>405000</c:v>
                </c:pt>
                <c:pt idx="27">
                  <c:v>420000</c:v>
                </c:pt>
                <c:pt idx="28">
                  <c:v>435000</c:v>
                </c:pt>
                <c:pt idx="29">
                  <c:v>450000</c:v>
                </c:pt>
                <c:pt idx="30">
                  <c:v>465000</c:v>
                </c:pt>
                <c:pt idx="31">
                  <c:v>480000</c:v>
                </c:pt>
                <c:pt idx="32">
                  <c:v>495000</c:v>
                </c:pt>
                <c:pt idx="33">
                  <c:v>510000</c:v>
                </c:pt>
                <c:pt idx="34">
                  <c:v>525000</c:v>
                </c:pt>
                <c:pt idx="35">
                  <c:v>540000</c:v>
                </c:pt>
                <c:pt idx="36">
                  <c:v>555000</c:v>
                </c:pt>
                <c:pt idx="37">
                  <c:v>570000</c:v>
                </c:pt>
                <c:pt idx="38">
                  <c:v>585000</c:v>
                </c:pt>
                <c:pt idx="39">
                  <c:v>600000</c:v>
                </c:pt>
                <c:pt idx="40">
                  <c:v>615000</c:v>
                </c:pt>
                <c:pt idx="41">
                  <c:v>630000</c:v>
                </c:pt>
                <c:pt idx="42">
                  <c:v>645000</c:v>
                </c:pt>
                <c:pt idx="43">
                  <c:v>660000</c:v>
                </c:pt>
                <c:pt idx="44">
                  <c:v>675000</c:v>
                </c:pt>
                <c:pt idx="45">
                  <c:v>690000</c:v>
                </c:pt>
                <c:pt idx="46">
                  <c:v>705000</c:v>
                </c:pt>
                <c:pt idx="47">
                  <c:v>720000</c:v>
                </c:pt>
                <c:pt idx="48">
                  <c:v>735000</c:v>
                </c:pt>
                <c:pt idx="49">
                  <c:v>750000</c:v>
                </c:pt>
                <c:pt idx="50">
                  <c:v>765000</c:v>
                </c:pt>
                <c:pt idx="51">
                  <c:v>780000</c:v>
                </c:pt>
                <c:pt idx="52">
                  <c:v>795000</c:v>
                </c:pt>
                <c:pt idx="53">
                  <c:v>810000</c:v>
                </c:pt>
                <c:pt idx="54">
                  <c:v>825000</c:v>
                </c:pt>
                <c:pt idx="55">
                  <c:v>840000</c:v>
                </c:pt>
                <c:pt idx="56">
                  <c:v>855000</c:v>
                </c:pt>
                <c:pt idx="57">
                  <c:v>870000</c:v>
                </c:pt>
                <c:pt idx="58">
                  <c:v>885000</c:v>
                </c:pt>
                <c:pt idx="59">
                  <c:v>900000</c:v>
                </c:pt>
                <c:pt idx="60">
                  <c:v>915000</c:v>
                </c:pt>
                <c:pt idx="61">
                  <c:v>930000</c:v>
                </c:pt>
                <c:pt idx="62">
                  <c:v>945000</c:v>
                </c:pt>
                <c:pt idx="63">
                  <c:v>960000</c:v>
                </c:pt>
                <c:pt idx="64">
                  <c:v>975000</c:v>
                </c:pt>
                <c:pt idx="65">
                  <c:v>990000</c:v>
                </c:pt>
                <c:pt idx="66">
                  <c:v>1005000</c:v>
                </c:pt>
                <c:pt idx="67">
                  <c:v>1020000</c:v>
                </c:pt>
                <c:pt idx="68">
                  <c:v>1035000</c:v>
                </c:pt>
                <c:pt idx="69">
                  <c:v>1050000</c:v>
                </c:pt>
                <c:pt idx="70">
                  <c:v>1065000</c:v>
                </c:pt>
                <c:pt idx="71">
                  <c:v>1080000</c:v>
                </c:pt>
                <c:pt idx="72">
                  <c:v>1095000</c:v>
                </c:pt>
                <c:pt idx="73">
                  <c:v>1110000</c:v>
                </c:pt>
                <c:pt idx="74">
                  <c:v>1125000</c:v>
                </c:pt>
                <c:pt idx="75">
                  <c:v>1140000</c:v>
                </c:pt>
                <c:pt idx="76">
                  <c:v>1155000</c:v>
                </c:pt>
                <c:pt idx="77">
                  <c:v>1170000</c:v>
                </c:pt>
                <c:pt idx="78">
                  <c:v>1185000</c:v>
                </c:pt>
                <c:pt idx="79">
                  <c:v>1200000</c:v>
                </c:pt>
                <c:pt idx="80">
                  <c:v>1215000</c:v>
                </c:pt>
                <c:pt idx="81">
                  <c:v>1230000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'Modell CEBL'!M4</c:f>
              <c:strCache>
                <c:ptCount val="1"/>
                <c:pt idx="0">
                  <c:v>Érték (Ft)</c:v>
                </c:pt>
              </c:strCache>
            </c:strRef>
          </c:tx>
          <c:spPr>
            <a:solidFill>
              <a:srgbClr val="e8620c"/>
            </a:solidFill>
            <a:ln w="28440">
              <a:solidFill>
                <a:srgbClr val="e8620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CEBL'!$A$5:$A$86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CEBL'!$M$5:$M$86</c:f>
              <c:numCache>
                <c:formatCode>#,##0</c:formatCode>
                <c:ptCount val="82"/>
                <c:pt idx="0">
                  <c:v>14947.5</c:v>
                </c:pt>
                <c:pt idx="1">
                  <c:v>29444.6075430061</c:v>
                </c:pt>
                <c:pt idx="2">
                  <c:v>44459.261774692</c:v>
                </c:pt>
                <c:pt idx="3">
                  <c:v>54542.0882248603</c:v>
                </c:pt>
                <c:pt idx="4">
                  <c:v>72372.504235688</c:v>
                </c:pt>
                <c:pt idx="5">
                  <c:v>90143.0935962184</c:v>
                </c:pt>
                <c:pt idx="6">
                  <c:v>110496.031148092</c:v>
                </c:pt>
                <c:pt idx="7">
                  <c:v>128747.91528359</c:v>
                </c:pt>
                <c:pt idx="8">
                  <c:v>152784.85909762</c:v>
                </c:pt>
                <c:pt idx="9">
                  <c:v>170467.146704227</c:v>
                </c:pt>
                <c:pt idx="10">
                  <c:v>186971.740894789</c:v>
                </c:pt>
                <c:pt idx="11">
                  <c:v>213469.471565692</c:v>
                </c:pt>
                <c:pt idx="12">
                  <c:v>233883.056736098</c:v>
                </c:pt>
                <c:pt idx="13">
                  <c:v>270276.180315949</c:v>
                </c:pt>
                <c:pt idx="14">
                  <c:v>294502.345307178</c:v>
                </c:pt>
                <c:pt idx="15">
                  <c:v>300278.346501155</c:v>
                </c:pt>
                <c:pt idx="16">
                  <c:v>303100.077801295</c:v>
                </c:pt>
                <c:pt idx="17">
                  <c:v>317983.525688237</c:v>
                </c:pt>
                <c:pt idx="18">
                  <c:v>343684.787933122</c:v>
                </c:pt>
                <c:pt idx="19">
                  <c:v>328076.129240854</c:v>
                </c:pt>
                <c:pt idx="20">
                  <c:v>355498.536651128</c:v>
                </c:pt>
                <c:pt idx="21">
                  <c:v>365949.2458501</c:v>
                </c:pt>
                <c:pt idx="22">
                  <c:v>393156.682675205</c:v>
                </c:pt>
                <c:pt idx="23">
                  <c:v>410365.460261759</c:v>
                </c:pt>
                <c:pt idx="24">
                  <c:v>411660.063162213</c:v>
                </c:pt>
                <c:pt idx="25">
                  <c:v>427255.786827179</c:v>
                </c:pt>
                <c:pt idx="26">
                  <c:v>452180.393199499</c:v>
                </c:pt>
                <c:pt idx="27">
                  <c:v>452718.226882771</c:v>
                </c:pt>
                <c:pt idx="28">
                  <c:v>476029.920418055</c:v>
                </c:pt>
                <c:pt idx="29">
                  <c:v>496042.851091757</c:v>
                </c:pt>
                <c:pt idx="30">
                  <c:v>509070.408802223</c:v>
                </c:pt>
                <c:pt idx="31">
                  <c:v>528579.20068824</c:v>
                </c:pt>
                <c:pt idx="32">
                  <c:v>550112.557532748</c:v>
                </c:pt>
                <c:pt idx="33">
                  <c:v>532166.233733979</c:v>
                </c:pt>
                <c:pt idx="34">
                  <c:v>505111.890993325</c:v>
                </c:pt>
                <c:pt idx="35">
                  <c:v>577859.7688914</c:v>
                </c:pt>
                <c:pt idx="36">
                  <c:v>555061.732092559</c:v>
                </c:pt>
                <c:pt idx="37">
                  <c:v>596183.023620534</c:v>
                </c:pt>
                <c:pt idx="38">
                  <c:v>586757.781820849</c:v>
                </c:pt>
                <c:pt idx="39">
                  <c:v>583762.542872904</c:v>
                </c:pt>
                <c:pt idx="40">
                  <c:v>574991.552470721</c:v>
                </c:pt>
                <c:pt idx="41">
                  <c:v>596305.075862232</c:v>
                </c:pt>
                <c:pt idx="42">
                  <c:v>631354.900248132</c:v>
                </c:pt>
                <c:pt idx="43">
                  <c:v>688536.394350132</c:v>
                </c:pt>
                <c:pt idx="44">
                  <c:v>675338.637075452</c:v>
                </c:pt>
                <c:pt idx="45">
                  <c:v>678914.097014185</c:v>
                </c:pt>
                <c:pt idx="46">
                  <c:v>662323.689852955</c:v>
                </c:pt>
                <c:pt idx="47">
                  <c:v>705854.364768152</c:v>
                </c:pt>
                <c:pt idx="48">
                  <c:v>738681.334087903</c:v>
                </c:pt>
                <c:pt idx="49">
                  <c:v>745605.265469329</c:v>
                </c:pt>
                <c:pt idx="50">
                  <c:v>817025.392235688</c:v>
                </c:pt>
                <c:pt idx="51">
                  <c:v>842554.056014796</c:v>
                </c:pt>
                <c:pt idx="52">
                  <c:v>855542.346756625</c:v>
                </c:pt>
                <c:pt idx="53">
                  <c:v>899858.136340158</c:v>
                </c:pt>
                <c:pt idx="54">
                  <c:v>966146.049446866</c:v>
                </c:pt>
                <c:pt idx="55">
                  <c:v>981811.076057059</c:v>
                </c:pt>
                <c:pt idx="56">
                  <c:v>981662.069982449</c:v>
                </c:pt>
                <c:pt idx="57">
                  <c:v>1096700.4654044</c:v>
                </c:pt>
                <c:pt idx="58">
                  <c:v>1102566.26634258</c:v>
                </c:pt>
                <c:pt idx="59">
                  <c:v>1112613.1614959</c:v>
                </c:pt>
                <c:pt idx="60">
                  <c:v>1128823.01701868</c:v>
                </c:pt>
                <c:pt idx="61">
                  <c:v>1147092.39158218</c:v>
                </c:pt>
                <c:pt idx="62">
                  <c:v>1158273.33928446</c:v>
                </c:pt>
                <c:pt idx="63">
                  <c:v>1159815.80224078</c:v>
                </c:pt>
                <c:pt idx="64">
                  <c:v>1095662.86149664</c:v>
                </c:pt>
                <c:pt idx="65">
                  <c:v>1176551.36769385</c:v>
                </c:pt>
                <c:pt idx="66">
                  <c:v>1219661.15657438</c:v>
                </c:pt>
                <c:pt idx="67">
                  <c:v>1266647.88179513</c:v>
                </c:pt>
                <c:pt idx="68">
                  <c:v>1274758.22675081</c:v>
                </c:pt>
                <c:pt idx="69">
                  <c:v>1383308.03692097</c:v>
                </c:pt>
                <c:pt idx="70">
                  <c:v>1448125.26239789</c:v>
                </c:pt>
                <c:pt idx="71">
                  <c:v>1408655.17596693</c:v>
                </c:pt>
                <c:pt idx="72">
                  <c:v>1450292.10672595</c:v>
                </c:pt>
                <c:pt idx="73">
                  <c:v>1538496.39937086</c:v>
                </c:pt>
                <c:pt idx="74">
                  <c:v>1711128.99268796</c:v>
                </c:pt>
                <c:pt idx="75">
                  <c:v>1495823.46687984</c:v>
                </c:pt>
                <c:pt idx="76">
                  <c:v>1648664.3139889</c:v>
                </c:pt>
                <c:pt idx="77">
                  <c:v>1858658.85486543</c:v>
                </c:pt>
                <c:pt idx="78">
                  <c:v>1890599.94868831</c:v>
                </c:pt>
                <c:pt idx="79">
                  <c:v>1830414.37075577</c:v>
                </c:pt>
                <c:pt idx="80">
                  <c:v>1907506.89676032</c:v>
                </c:pt>
                <c:pt idx="81">
                  <c:v>1965039.30972774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1601807"/>
        <c:axId val="94427703"/>
      </c:lineChart>
      <c:catAx>
        <c:axId val="81601807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427703"/>
        <c:crosses val="autoZero"/>
        <c:auto val="1"/>
        <c:lblAlgn val="ctr"/>
        <c:lblOffset val="100"/>
        <c:noMultiLvlLbl val="0"/>
      </c:catAx>
      <c:valAx>
        <c:axId val="944277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60180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EUNM: befizetett összeg vs. érték (Ft)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'Modell EUNM'!K4</c:f>
              <c:strCache>
                <c:ptCount val="1"/>
                <c:pt idx="0">
                  <c:v>Összes befizetés (Ft)</c:v>
                </c:pt>
              </c:strCache>
            </c:strRef>
          </c:tx>
          <c:spPr>
            <a:solidFill>
              <a:srgbClr val="9ca3af"/>
            </a:solidFill>
            <a:ln w="28440">
              <a:solidFill>
                <a:srgbClr val="9ca3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EUNM'!$A$5:$A$86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EUNM'!$K$5:$K$86</c:f>
              <c:numCache>
                <c:formatCode>#,##0</c:formatCode>
                <c:ptCount val="82"/>
                <c:pt idx="0">
                  <c:v>15000</c:v>
                </c:pt>
                <c:pt idx="1">
                  <c:v>30000</c:v>
                </c:pt>
                <c:pt idx="2">
                  <c:v>45000</c:v>
                </c:pt>
                <c:pt idx="3">
                  <c:v>60000</c:v>
                </c:pt>
                <c:pt idx="4">
                  <c:v>75000</c:v>
                </c:pt>
                <c:pt idx="5">
                  <c:v>90000</c:v>
                </c:pt>
                <c:pt idx="6">
                  <c:v>105000</c:v>
                </c:pt>
                <c:pt idx="7">
                  <c:v>120000</c:v>
                </c:pt>
                <c:pt idx="8">
                  <c:v>135000</c:v>
                </c:pt>
                <c:pt idx="9">
                  <c:v>150000</c:v>
                </c:pt>
                <c:pt idx="10">
                  <c:v>165000</c:v>
                </c:pt>
                <c:pt idx="11">
                  <c:v>180000</c:v>
                </c:pt>
                <c:pt idx="12">
                  <c:v>195000</c:v>
                </c:pt>
                <c:pt idx="13">
                  <c:v>210000</c:v>
                </c:pt>
                <c:pt idx="14">
                  <c:v>225000</c:v>
                </c:pt>
                <c:pt idx="15">
                  <c:v>240000</c:v>
                </c:pt>
                <c:pt idx="16">
                  <c:v>255000</c:v>
                </c:pt>
                <c:pt idx="17">
                  <c:v>270000</c:v>
                </c:pt>
                <c:pt idx="18">
                  <c:v>285000</c:v>
                </c:pt>
                <c:pt idx="19">
                  <c:v>300000</c:v>
                </c:pt>
                <c:pt idx="20">
                  <c:v>315000</c:v>
                </c:pt>
                <c:pt idx="21">
                  <c:v>330000</c:v>
                </c:pt>
                <c:pt idx="22">
                  <c:v>345000</c:v>
                </c:pt>
                <c:pt idx="23">
                  <c:v>360000</c:v>
                </c:pt>
                <c:pt idx="24">
                  <c:v>375000</c:v>
                </c:pt>
                <c:pt idx="25">
                  <c:v>390000</c:v>
                </c:pt>
                <c:pt idx="26">
                  <c:v>405000</c:v>
                </c:pt>
                <c:pt idx="27">
                  <c:v>420000</c:v>
                </c:pt>
                <c:pt idx="28">
                  <c:v>435000</c:v>
                </c:pt>
                <c:pt idx="29">
                  <c:v>450000</c:v>
                </c:pt>
                <c:pt idx="30">
                  <c:v>465000</c:v>
                </c:pt>
                <c:pt idx="31">
                  <c:v>480000</c:v>
                </c:pt>
                <c:pt idx="32">
                  <c:v>495000</c:v>
                </c:pt>
                <c:pt idx="33">
                  <c:v>510000</c:v>
                </c:pt>
                <c:pt idx="34">
                  <c:v>525000</c:v>
                </c:pt>
                <c:pt idx="35">
                  <c:v>540000</c:v>
                </c:pt>
                <c:pt idx="36">
                  <c:v>555000</c:v>
                </c:pt>
                <c:pt idx="37">
                  <c:v>570000</c:v>
                </c:pt>
                <c:pt idx="38">
                  <c:v>585000</c:v>
                </c:pt>
                <c:pt idx="39">
                  <c:v>600000</c:v>
                </c:pt>
                <c:pt idx="40">
                  <c:v>615000</c:v>
                </c:pt>
                <c:pt idx="41">
                  <c:v>630000</c:v>
                </c:pt>
                <c:pt idx="42">
                  <c:v>645000</c:v>
                </c:pt>
                <c:pt idx="43">
                  <c:v>660000</c:v>
                </c:pt>
                <c:pt idx="44">
                  <c:v>675000</c:v>
                </c:pt>
                <c:pt idx="45">
                  <c:v>690000</c:v>
                </c:pt>
                <c:pt idx="46">
                  <c:v>705000</c:v>
                </c:pt>
                <c:pt idx="47">
                  <c:v>720000</c:v>
                </c:pt>
                <c:pt idx="48">
                  <c:v>735000</c:v>
                </c:pt>
                <c:pt idx="49">
                  <c:v>750000</c:v>
                </c:pt>
                <c:pt idx="50">
                  <c:v>765000</c:v>
                </c:pt>
                <c:pt idx="51">
                  <c:v>780000</c:v>
                </c:pt>
                <c:pt idx="52">
                  <c:v>795000</c:v>
                </c:pt>
                <c:pt idx="53">
                  <c:v>810000</c:v>
                </c:pt>
                <c:pt idx="54">
                  <c:v>825000</c:v>
                </c:pt>
                <c:pt idx="55">
                  <c:v>840000</c:v>
                </c:pt>
                <c:pt idx="56">
                  <c:v>855000</c:v>
                </c:pt>
                <c:pt idx="57">
                  <c:v>870000</c:v>
                </c:pt>
                <c:pt idx="58">
                  <c:v>885000</c:v>
                </c:pt>
                <c:pt idx="59">
                  <c:v>900000</c:v>
                </c:pt>
                <c:pt idx="60">
                  <c:v>915000</c:v>
                </c:pt>
                <c:pt idx="61">
                  <c:v>930000</c:v>
                </c:pt>
                <c:pt idx="62">
                  <c:v>945000</c:v>
                </c:pt>
                <c:pt idx="63">
                  <c:v>960000</c:v>
                </c:pt>
                <c:pt idx="64">
                  <c:v>975000</c:v>
                </c:pt>
                <c:pt idx="65">
                  <c:v>990000</c:v>
                </c:pt>
                <c:pt idx="66">
                  <c:v>1005000</c:v>
                </c:pt>
                <c:pt idx="67">
                  <c:v>1020000</c:v>
                </c:pt>
                <c:pt idx="68">
                  <c:v>1035000</c:v>
                </c:pt>
                <c:pt idx="69">
                  <c:v>1050000</c:v>
                </c:pt>
                <c:pt idx="70">
                  <c:v>1065000</c:v>
                </c:pt>
                <c:pt idx="71">
                  <c:v>1080000</c:v>
                </c:pt>
                <c:pt idx="72">
                  <c:v>1095000</c:v>
                </c:pt>
                <c:pt idx="73">
                  <c:v>1110000</c:v>
                </c:pt>
                <c:pt idx="74">
                  <c:v>1125000</c:v>
                </c:pt>
                <c:pt idx="75">
                  <c:v>1140000</c:v>
                </c:pt>
                <c:pt idx="76">
                  <c:v>1155000</c:v>
                </c:pt>
                <c:pt idx="77">
                  <c:v>1170000</c:v>
                </c:pt>
                <c:pt idx="78">
                  <c:v>1185000</c:v>
                </c:pt>
                <c:pt idx="79">
                  <c:v>1200000</c:v>
                </c:pt>
                <c:pt idx="80">
                  <c:v>1215000</c:v>
                </c:pt>
                <c:pt idx="81">
                  <c:v>1230000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'Modell EUNM'!M4</c:f>
              <c:strCache>
                <c:ptCount val="1"/>
                <c:pt idx="0">
                  <c:v>Érték (Ft)</c:v>
                </c:pt>
              </c:strCache>
            </c:strRef>
          </c:tx>
          <c:spPr>
            <a:solidFill>
              <a:srgbClr val="e8620c"/>
            </a:solidFill>
            <a:ln w="28440">
              <a:solidFill>
                <a:srgbClr val="e8620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'Modell EUNM'!$A$5:$A$86</c:f>
              <c:strCache>
                <c:ptCount val="82"/>
                <c:pt idx="0">
                  <c:v>2020.01</c:v>
                </c:pt>
                <c:pt idx="1">
                  <c:v>2020.02</c:v>
                </c:pt>
                <c:pt idx="2">
                  <c:v>2020.03</c:v>
                </c:pt>
                <c:pt idx="3">
                  <c:v>2020.04</c:v>
                </c:pt>
                <c:pt idx="4">
                  <c:v>2020.05</c:v>
                </c:pt>
                <c:pt idx="5">
                  <c:v>2020.06</c:v>
                </c:pt>
                <c:pt idx="6">
                  <c:v>2020.07</c:v>
                </c:pt>
                <c:pt idx="7">
                  <c:v>2020.08</c:v>
                </c:pt>
                <c:pt idx="8">
                  <c:v>2020.09</c:v>
                </c:pt>
                <c:pt idx="9">
                  <c:v>2020.10</c:v>
                </c:pt>
                <c:pt idx="10">
                  <c:v>2020.11</c:v>
                </c:pt>
                <c:pt idx="11">
                  <c:v>2020.12</c:v>
                </c:pt>
                <c:pt idx="12">
                  <c:v>2021.01</c:v>
                </c:pt>
                <c:pt idx="13">
                  <c:v>2021.02</c:v>
                </c:pt>
                <c:pt idx="14">
                  <c:v>2021.03</c:v>
                </c:pt>
                <c:pt idx="15">
                  <c:v>2021.04</c:v>
                </c:pt>
                <c:pt idx="16">
                  <c:v>2021.05</c:v>
                </c:pt>
                <c:pt idx="17">
                  <c:v>2021.06</c:v>
                </c:pt>
                <c:pt idx="18">
                  <c:v>2021.07</c:v>
                </c:pt>
                <c:pt idx="19">
                  <c:v>2021.08</c:v>
                </c:pt>
                <c:pt idx="20">
                  <c:v>2021.09</c:v>
                </c:pt>
                <c:pt idx="21">
                  <c:v>2021.10</c:v>
                </c:pt>
                <c:pt idx="22">
                  <c:v>2021.11</c:v>
                </c:pt>
                <c:pt idx="23">
                  <c:v>2021.12</c:v>
                </c:pt>
                <c:pt idx="24">
                  <c:v>2022.01</c:v>
                </c:pt>
                <c:pt idx="25">
                  <c:v>2022.02</c:v>
                </c:pt>
                <c:pt idx="26">
                  <c:v>2022.03</c:v>
                </c:pt>
                <c:pt idx="27">
                  <c:v>2022.04</c:v>
                </c:pt>
                <c:pt idx="28">
                  <c:v>2022.05</c:v>
                </c:pt>
                <c:pt idx="29">
                  <c:v>2022.06</c:v>
                </c:pt>
                <c:pt idx="30">
                  <c:v>2022.07</c:v>
                </c:pt>
                <c:pt idx="31">
                  <c:v>2022.08</c:v>
                </c:pt>
                <c:pt idx="32">
                  <c:v>2022.09</c:v>
                </c:pt>
                <c:pt idx="33">
                  <c:v>2022.10</c:v>
                </c:pt>
                <c:pt idx="34">
                  <c:v>2022.11</c:v>
                </c:pt>
                <c:pt idx="35">
                  <c:v>2022.12</c:v>
                </c:pt>
                <c:pt idx="36">
                  <c:v>2023.01</c:v>
                </c:pt>
                <c:pt idx="37">
                  <c:v>2023.02</c:v>
                </c:pt>
                <c:pt idx="38">
                  <c:v>2023.03</c:v>
                </c:pt>
                <c:pt idx="39">
                  <c:v>2023.04</c:v>
                </c:pt>
                <c:pt idx="40">
                  <c:v>2023.05</c:v>
                </c:pt>
                <c:pt idx="41">
                  <c:v>2023.06</c:v>
                </c:pt>
                <c:pt idx="42">
                  <c:v>2023.07</c:v>
                </c:pt>
                <c:pt idx="43">
                  <c:v>2023.08</c:v>
                </c:pt>
                <c:pt idx="44">
                  <c:v>2023.09</c:v>
                </c:pt>
                <c:pt idx="45">
                  <c:v>2023.10</c:v>
                </c:pt>
                <c:pt idx="46">
                  <c:v>2023.11</c:v>
                </c:pt>
                <c:pt idx="47">
                  <c:v>2023.12</c:v>
                </c:pt>
                <c:pt idx="48">
                  <c:v>2024.01</c:v>
                </c:pt>
                <c:pt idx="49">
                  <c:v>2024.02</c:v>
                </c:pt>
                <c:pt idx="50">
                  <c:v>2024.03</c:v>
                </c:pt>
                <c:pt idx="51">
                  <c:v>2024.04</c:v>
                </c:pt>
                <c:pt idx="52">
                  <c:v>2024.05</c:v>
                </c:pt>
                <c:pt idx="53">
                  <c:v>2024.06</c:v>
                </c:pt>
                <c:pt idx="54">
                  <c:v>2024.07</c:v>
                </c:pt>
                <c:pt idx="55">
                  <c:v>2024.08</c:v>
                </c:pt>
                <c:pt idx="56">
                  <c:v>2024.09</c:v>
                </c:pt>
                <c:pt idx="57">
                  <c:v>2024.10</c:v>
                </c:pt>
                <c:pt idx="58">
                  <c:v>2024.11</c:v>
                </c:pt>
                <c:pt idx="59">
                  <c:v>2024.12</c:v>
                </c:pt>
                <c:pt idx="60">
                  <c:v>2025.01</c:v>
                </c:pt>
                <c:pt idx="61">
                  <c:v>2025.02</c:v>
                </c:pt>
                <c:pt idx="62">
                  <c:v>2025.03</c:v>
                </c:pt>
                <c:pt idx="63">
                  <c:v>2025.04</c:v>
                </c:pt>
                <c:pt idx="64">
                  <c:v>2025.05</c:v>
                </c:pt>
                <c:pt idx="65">
                  <c:v>2025.06</c:v>
                </c:pt>
                <c:pt idx="66">
                  <c:v>2025.07</c:v>
                </c:pt>
                <c:pt idx="67">
                  <c:v>2025.08</c:v>
                </c:pt>
                <c:pt idx="68">
                  <c:v>2025.09</c:v>
                </c:pt>
                <c:pt idx="69">
                  <c:v>2025.10</c:v>
                </c:pt>
                <c:pt idx="70">
                  <c:v>2025.11</c:v>
                </c:pt>
                <c:pt idx="71">
                  <c:v>2025.12</c:v>
                </c:pt>
                <c:pt idx="72">
                  <c:v>2026.01</c:v>
                </c:pt>
                <c:pt idx="73">
                  <c:v>2026.02</c:v>
                </c:pt>
                <c:pt idx="74">
                  <c:v>2026.03</c:v>
                </c:pt>
                <c:pt idx="75">
                  <c:v>2026.04</c:v>
                </c:pt>
                <c:pt idx="76">
                  <c:v>2026.05</c:v>
                </c:pt>
                <c:pt idx="77">
                  <c:v>2026.06</c:v>
                </c:pt>
                <c:pt idx="78">
                  <c:v>2026.07</c:v>
                </c:pt>
                <c:pt idx="79">
                  <c:v>2026.08</c:v>
                </c:pt>
                <c:pt idx="80">
                  <c:v>2026.09</c:v>
                </c:pt>
                <c:pt idx="81">
                  <c:v>2026.10</c:v>
                </c:pt>
              </c:strCache>
            </c:strRef>
          </c:cat>
          <c:val>
            <c:numRef>
              <c:f>'Modell EUNM'!$M$5:$M$86</c:f>
              <c:numCache>
                <c:formatCode>#,##0</c:formatCode>
                <c:ptCount val="82"/>
                <c:pt idx="0">
                  <c:v>14947.5</c:v>
                </c:pt>
                <c:pt idx="1">
                  <c:v>29387.0579148142</c:v>
                </c:pt>
                <c:pt idx="2">
                  <c:v>43668.8393823552</c:v>
                </c:pt>
                <c:pt idx="3">
                  <c:v>52240.9146558028</c:v>
                </c:pt>
                <c:pt idx="4">
                  <c:v>69948.9073239857</c:v>
                </c:pt>
                <c:pt idx="5">
                  <c:v>88462.3680237296</c:v>
                </c:pt>
                <c:pt idx="6">
                  <c:v>108567.166507206</c:v>
                </c:pt>
                <c:pt idx="7">
                  <c:v>125343.481450933</c:v>
                </c:pt>
                <c:pt idx="8">
                  <c:v>148006.550170195</c:v>
                </c:pt>
                <c:pt idx="9">
                  <c:v>163596.301399531</c:v>
                </c:pt>
                <c:pt idx="10">
                  <c:v>179453.244190589</c:v>
                </c:pt>
                <c:pt idx="11">
                  <c:v>209128.822560301</c:v>
                </c:pt>
                <c:pt idx="12">
                  <c:v>230587.268941327</c:v>
                </c:pt>
                <c:pt idx="13">
                  <c:v>261261.510144223</c:v>
                </c:pt>
                <c:pt idx="14">
                  <c:v>282585.182820814</c:v>
                </c:pt>
                <c:pt idx="15">
                  <c:v>295815.231635233</c:v>
                </c:pt>
                <c:pt idx="16">
                  <c:v>299897.936587156</c:v>
                </c:pt>
                <c:pt idx="17">
                  <c:v>318139.953551617</c:v>
                </c:pt>
                <c:pt idx="18">
                  <c:v>344744.41410992</c:v>
                </c:pt>
                <c:pt idx="19">
                  <c:v>332975.789988219</c:v>
                </c:pt>
                <c:pt idx="20">
                  <c:v>360292.387810499</c:v>
                </c:pt>
                <c:pt idx="21">
                  <c:v>372793.099254564</c:v>
                </c:pt>
                <c:pt idx="22">
                  <c:v>397927.456529331</c:v>
                </c:pt>
                <c:pt idx="23">
                  <c:v>413408.875886685</c:v>
                </c:pt>
                <c:pt idx="24">
                  <c:v>416880.127290249</c:v>
                </c:pt>
                <c:pt idx="25">
                  <c:v>436946.055677803</c:v>
                </c:pt>
                <c:pt idx="26">
                  <c:v>454058.712696588</c:v>
                </c:pt>
                <c:pt idx="27">
                  <c:v>465712.614479696</c:v>
                </c:pt>
                <c:pt idx="28">
                  <c:v>486280.841757031</c:v>
                </c:pt>
                <c:pt idx="29">
                  <c:v>506062.395907828</c:v>
                </c:pt>
                <c:pt idx="30">
                  <c:v>513718.551221759</c:v>
                </c:pt>
                <c:pt idx="31">
                  <c:v>535662.135869518</c:v>
                </c:pt>
                <c:pt idx="32">
                  <c:v>557274.547826296</c:v>
                </c:pt>
                <c:pt idx="33">
                  <c:v>546981.199249296</c:v>
                </c:pt>
                <c:pt idx="34">
                  <c:v>531424.67606234</c:v>
                </c:pt>
                <c:pt idx="35">
                  <c:v>587390.009054595</c:v>
                </c:pt>
                <c:pt idx="36">
                  <c:v>563109.572443245</c:v>
                </c:pt>
                <c:pt idx="37">
                  <c:v>599649.701688586</c:v>
                </c:pt>
                <c:pt idx="38">
                  <c:v>592310.057987652</c:v>
                </c:pt>
                <c:pt idx="39">
                  <c:v>587131.566789158</c:v>
                </c:pt>
                <c:pt idx="40">
                  <c:v>585455.477861973</c:v>
                </c:pt>
                <c:pt idx="41">
                  <c:v>604959.978992073</c:v>
                </c:pt>
                <c:pt idx="42">
                  <c:v>645131.897890775</c:v>
                </c:pt>
                <c:pt idx="43">
                  <c:v>701916.902108701</c:v>
                </c:pt>
                <c:pt idx="44">
                  <c:v>689493.744995734</c:v>
                </c:pt>
                <c:pt idx="45">
                  <c:v>697544.632674335</c:v>
                </c:pt>
                <c:pt idx="46">
                  <c:v>677863.405712854</c:v>
                </c:pt>
                <c:pt idx="47">
                  <c:v>724573.53385332</c:v>
                </c:pt>
                <c:pt idx="48">
                  <c:v>760172.927790763</c:v>
                </c:pt>
                <c:pt idx="49">
                  <c:v>772011.82534069</c:v>
                </c:pt>
                <c:pt idx="50">
                  <c:v>836137.419890792</c:v>
                </c:pt>
                <c:pt idx="51">
                  <c:v>863434.580019404</c:v>
                </c:pt>
                <c:pt idx="52">
                  <c:v>879515.647735513</c:v>
                </c:pt>
                <c:pt idx="53">
                  <c:v>903969.090048827</c:v>
                </c:pt>
                <c:pt idx="54">
                  <c:v>960565.148315497</c:v>
                </c:pt>
                <c:pt idx="55">
                  <c:v>980326.191822901</c:v>
                </c:pt>
                <c:pt idx="56">
                  <c:v>981915.063875042</c:v>
                </c:pt>
                <c:pt idx="57">
                  <c:v>1082670.0173157</c:v>
                </c:pt>
                <c:pt idx="58">
                  <c:v>1089783.81531284</c:v>
                </c:pt>
                <c:pt idx="59">
                  <c:v>1103213.35936559</c:v>
                </c:pt>
                <c:pt idx="60">
                  <c:v>1128477.90502764</c:v>
                </c:pt>
                <c:pt idx="61">
                  <c:v>1144663.80738456</c:v>
                </c:pt>
                <c:pt idx="62">
                  <c:v>1153745.89103351</c:v>
                </c:pt>
                <c:pt idx="63">
                  <c:v>1163983.09914069</c:v>
                </c:pt>
                <c:pt idx="64">
                  <c:v>1115453.15193233</c:v>
                </c:pt>
                <c:pt idx="65">
                  <c:v>1178047.90789931</c:v>
                </c:pt>
                <c:pt idx="66">
                  <c:v>1212627.94831</c:v>
                </c:pt>
                <c:pt idx="67">
                  <c:v>1262262.97035582</c:v>
                </c:pt>
                <c:pt idx="68">
                  <c:v>1271279.42955403</c:v>
                </c:pt>
                <c:pt idx="69">
                  <c:v>1367911.17676043</c:v>
                </c:pt>
                <c:pt idx="70">
                  <c:v>1432441.11788837</c:v>
                </c:pt>
                <c:pt idx="71">
                  <c:v>1405924.27369793</c:v>
                </c:pt>
                <c:pt idx="72">
                  <c:v>1448550.46276542</c:v>
                </c:pt>
                <c:pt idx="73">
                  <c:v>1543411.4215523</c:v>
                </c:pt>
                <c:pt idx="74">
                  <c:v>1704907.97038366</c:v>
                </c:pt>
                <c:pt idx="75">
                  <c:v>1505926.39562278</c:v>
                </c:pt>
                <c:pt idx="76">
                  <c:v>1628032.77304634</c:v>
                </c:pt>
                <c:pt idx="77">
                  <c:v>1787696.20234771</c:v>
                </c:pt>
                <c:pt idx="78">
                  <c:v>1823567.19250677</c:v>
                </c:pt>
                <c:pt idx="79">
                  <c:v>1786925.32350306</c:v>
                </c:pt>
                <c:pt idx="80">
                  <c:v>1861444.12344628</c:v>
                </c:pt>
                <c:pt idx="81">
                  <c:v>1904085.76161142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5651663"/>
        <c:axId val="26197812"/>
      </c:lineChart>
      <c:catAx>
        <c:axId val="25651663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197812"/>
        <c:crosses val="autoZero"/>
        <c:auto val="1"/>
        <c:lblAlgn val="ctr"/>
        <c:lblOffset val="100"/>
        <c:noMultiLvlLbl val="0"/>
      </c:catAx>
      <c:valAx>
        <c:axId val="261978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Ft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65166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6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7.xml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chart" Target="../charts/chart8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12</xdr:row>
      <xdr:rowOff>9360</xdr:rowOff>
    </xdr:from>
    <xdr:to>
      <xdr:col>6</xdr:col>
      <xdr:colOff>95760</xdr:colOff>
      <xdr:row>29</xdr:row>
      <xdr:rowOff>10440</xdr:rowOff>
    </xdr:to>
    <xdr:graphicFrame>
      <xdr:nvGraphicFramePr>
        <xdr:cNvPr id="0" name="Chart 1"/>
        <xdr:cNvGraphicFramePr/>
      </xdr:nvGraphicFramePr>
      <xdr:xfrm>
        <a:off x="563760" y="266688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0</xdr:colOff>
      <xdr:row>15</xdr:row>
      <xdr:rowOff>9720</xdr:rowOff>
    </xdr:from>
    <xdr:to>
      <xdr:col>24</xdr:col>
      <xdr:colOff>477000</xdr:colOff>
      <xdr:row>32</xdr:row>
      <xdr:rowOff>10800</xdr:rowOff>
    </xdr:to>
    <xdr:graphicFrame>
      <xdr:nvGraphicFramePr>
        <xdr:cNvPr id="1" name="Chart 1"/>
        <xdr:cNvGraphicFramePr/>
      </xdr:nvGraphicFramePr>
      <xdr:xfrm>
        <a:off x="12687480" y="32385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0</xdr:colOff>
      <xdr:row>15</xdr:row>
      <xdr:rowOff>9720</xdr:rowOff>
    </xdr:from>
    <xdr:to>
      <xdr:col>24</xdr:col>
      <xdr:colOff>477000</xdr:colOff>
      <xdr:row>32</xdr:row>
      <xdr:rowOff>10800</xdr:rowOff>
    </xdr:to>
    <xdr:graphicFrame>
      <xdr:nvGraphicFramePr>
        <xdr:cNvPr id="2" name="Chart 1"/>
        <xdr:cNvGraphicFramePr/>
      </xdr:nvGraphicFramePr>
      <xdr:xfrm>
        <a:off x="12687480" y="32385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0</xdr:colOff>
      <xdr:row>15</xdr:row>
      <xdr:rowOff>9720</xdr:rowOff>
    </xdr:from>
    <xdr:to>
      <xdr:col>24</xdr:col>
      <xdr:colOff>477000</xdr:colOff>
      <xdr:row>32</xdr:row>
      <xdr:rowOff>10800</xdr:rowOff>
    </xdr:to>
    <xdr:graphicFrame>
      <xdr:nvGraphicFramePr>
        <xdr:cNvPr id="3" name="Chart 1"/>
        <xdr:cNvGraphicFramePr/>
      </xdr:nvGraphicFramePr>
      <xdr:xfrm>
        <a:off x="12687480" y="32385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0</xdr:colOff>
      <xdr:row>15</xdr:row>
      <xdr:rowOff>9720</xdr:rowOff>
    </xdr:from>
    <xdr:to>
      <xdr:col>24</xdr:col>
      <xdr:colOff>477000</xdr:colOff>
      <xdr:row>32</xdr:row>
      <xdr:rowOff>10800</xdr:rowOff>
    </xdr:to>
    <xdr:graphicFrame>
      <xdr:nvGraphicFramePr>
        <xdr:cNvPr id="4" name="Chart 1"/>
        <xdr:cNvGraphicFramePr/>
      </xdr:nvGraphicFramePr>
      <xdr:xfrm>
        <a:off x="12687480" y="32385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0</xdr:colOff>
      <xdr:row>15</xdr:row>
      <xdr:rowOff>9720</xdr:rowOff>
    </xdr:from>
    <xdr:to>
      <xdr:col>24</xdr:col>
      <xdr:colOff>477000</xdr:colOff>
      <xdr:row>32</xdr:row>
      <xdr:rowOff>10800</xdr:rowOff>
    </xdr:to>
    <xdr:graphicFrame>
      <xdr:nvGraphicFramePr>
        <xdr:cNvPr id="5" name="Chart 1"/>
        <xdr:cNvGraphicFramePr/>
      </xdr:nvGraphicFramePr>
      <xdr:xfrm>
        <a:off x="12687480" y="32385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0</xdr:colOff>
      <xdr:row>15</xdr:row>
      <xdr:rowOff>9720</xdr:rowOff>
    </xdr:from>
    <xdr:to>
      <xdr:col>24</xdr:col>
      <xdr:colOff>477000</xdr:colOff>
      <xdr:row>32</xdr:row>
      <xdr:rowOff>10800</xdr:rowOff>
    </xdr:to>
    <xdr:graphicFrame>
      <xdr:nvGraphicFramePr>
        <xdr:cNvPr id="6" name="Chart 1"/>
        <xdr:cNvGraphicFramePr/>
      </xdr:nvGraphicFramePr>
      <xdr:xfrm>
        <a:off x="12687480" y="32385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0</xdr:colOff>
      <xdr:row>15</xdr:row>
      <xdr:rowOff>9720</xdr:rowOff>
    </xdr:from>
    <xdr:to>
      <xdr:col>24</xdr:col>
      <xdr:colOff>477000</xdr:colOff>
      <xdr:row>32</xdr:row>
      <xdr:rowOff>10800</xdr:rowOff>
    </xdr:to>
    <xdr:graphicFrame>
      <xdr:nvGraphicFramePr>
        <xdr:cNvPr id="7" name="Chart 1"/>
        <xdr:cNvGraphicFramePr/>
      </xdr:nvGraphicFramePr>
      <xdr:xfrm>
        <a:off x="12687480" y="32385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0"/>
    <col collapsed="false" customWidth="true" hidden="false" outlineLevel="0" max="3" min="3" style="0" width="30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5"/>
    <col collapsed="false" customWidth="true" hidden="false" outlineLevel="0" max="10" min="9" style="0" width="14"/>
    <col collapsed="false" customWidth="true" hidden="false" outlineLevel="0" max="11" min="11" style="0" width="11"/>
    <col collapsed="false" customWidth="true" hidden="false" outlineLevel="0" max="12" min="12" style="0" width="12"/>
    <col collapsed="false" customWidth="true" hidden="false" outlineLevel="0" max="14" min="13" style="0" width="13"/>
    <col collapsed="false" customWidth="true" hidden="false" outlineLevel="0" max="15" min="15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9.5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customFormat="false" ht="15" hidden="false" customHeight="false" outlineLevel="0" collapsed="false">
      <c r="A5" s="4" t="s">
        <v>17</v>
      </c>
      <c r="B5" s="4" t="s">
        <v>18</v>
      </c>
      <c r="C5" s="4" t="s">
        <v>19</v>
      </c>
      <c r="D5" s="5" t="n">
        <v>0.0018</v>
      </c>
      <c r="E5" s="6" t="n">
        <v>647</v>
      </c>
      <c r="F5" s="7" t="n">
        <f aca="false">'Modell ESIF'!S5</f>
        <v>44136</v>
      </c>
      <c r="G5" s="8" t="n">
        <f aca="false">'Modell ESIF'!S6</f>
        <v>72</v>
      </c>
      <c r="H5" s="9" t="n">
        <f aca="false">'Modell ESIF'!S7</f>
        <v>1080000</v>
      </c>
      <c r="I5" s="9" t="n">
        <f aca="false">'Modell ESIF'!S8</f>
        <v>2135513.94047404</v>
      </c>
      <c r="J5" s="10" t="n">
        <f aca="false">'Modell ESIF'!S9</f>
        <v>1055513.94047404</v>
      </c>
      <c r="K5" s="11" t="n">
        <f aca="false">'Modell ESIF'!S10</f>
        <v>0.977327722661146</v>
      </c>
      <c r="L5" s="11" t="n">
        <f aca="false">'Modell ESIF'!S11</f>
        <v>0.228958652612747</v>
      </c>
      <c r="M5" s="12" t="n">
        <v>-0.2294</v>
      </c>
      <c r="N5" s="9" t="n">
        <f aca="false">'Modell ESIF'!S13</f>
        <v>295543.903332731</v>
      </c>
      <c r="O5" s="10" t="n">
        <f aca="false">'Modell ESIF'!S14</f>
        <v>759970.037141307</v>
      </c>
    </row>
    <row r="6" customFormat="false" ht="15" hidden="false" customHeight="false" outlineLevel="0" collapsed="false">
      <c r="A6" s="4" t="s">
        <v>20</v>
      </c>
      <c r="B6" s="4" t="s">
        <v>21</v>
      </c>
      <c r="C6" s="4" t="s">
        <v>22</v>
      </c>
      <c r="D6" s="5" t="n">
        <v>0.0018</v>
      </c>
      <c r="E6" s="6" t="n">
        <v>4864</v>
      </c>
      <c r="F6" s="7" t="n">
        <f aca="false">'Modell 84X0'!S5</f>
        <v>44287</v>
      </c>
      <c r="G6" s="8" t="n">
        <f aca="false">'Modell 84X0'!S6</f>
        <v>67</v>
      </c>
      <c r="H6" s="9" t="n">
        <f aca="false">'Modell 84X0'!S7</f>
        <v>1005000</v>
      </c>
      <c r="I6" s="9" t="n">
        <f aca="false">'Modell 84X0'!S8</f>
        <v>1574911.24871164</v>
      </c>
      <c r="J6" s="10" t="n">
        <f aca="false">'Modell 84X0'!S9</f>
        <v>569911.248711641</v>
      </c>
      <c r="K6" s="11" t="n">
        <f aca="false">'Modell 84X0'!S10</f>
        <v>0.567075869364817</v>
      </c>
      <c r="L6" s="11" t="n">
        <f aca="false">'Modell 84X0'!S11</f>
        <v>0.162276351071399</v>
      </c>
      <c r="M6" s="12" t="n">
        <v>-0.1954</v>
      </c>
      <c r="N6" s="9" t="n">
        <f aca="false">'Modell 84X0'!S13</f>
        <v>159575.149639259</v>
      </c>
      <c r="O6" s="10" t="n">
        <f aca="false">'Modell 84X0'!S14</f>
        <v>410336.099072382</v>
      </c>
    </row>
    <row r="7" customFormat="false" ht="15" hidden="false" customHeight="false" outlineLevel="0" collapsed="false">
      <c r="A7" s="4" t="s">
        <v>23</v>
      </c>
      <c r="B7" s="4" t="s">
        <v>24</v>
      </c>
      <c r="C7" s="4" t="s">
        <v>25</v>
      </c>
      <c r="D7" s="5" t="n">
        <v>0.0049</v>
      </c>
      <c r="E7" s="6" t="n">
        <v>968</v>
      </c>
      <c r="F7" s="7" t="n">
        <f aca="false">'Modell BRNT'!S5</f>
        <v>43831</v>
      </c>
      <c r="G7" s="8" t="n">
        <f aca="false">'Modell BRNT'!S6</f>
        <v>82</v>
      </c>
      <c r="H7" s="9" t="n">
        <f aca="false">'Modell BRNT'!S7</f>
        <v>1230000</v>
      </c>
      <c r="I7" s="9" t="n">
        <f aca="false">'Modell BRNT'!S8</f>
        <v>3365058.05399974</v>
      </c>
      <c r="J7" s="10" t="n">
        <f aca="false">'Modell BRNT'!S9</f>
        <v>2135058.05399974</v>
      </c>
      <c r="K7" s="11" t="n">
        <f aca="false">'Modell BRNT'!S10</f>
        <v>1.73581955609735</v>
      </c>
      <c r="L7" s="11" t="n">
        <f aca="false">'Modell BRNT'!S11</f>
        <v>0.293794013431225</v>
      </c>
      <c r="M7" s="12" t="n">
        <v>-0.3371</v>
      </c>
      <c r="N7" s="9" t="n">
        <f aca="false">'Modell BRNT'!S13</f>
        <v>597816.255119929</v>
      </c>
      <c r="O7" s="10" t="n">
        <f aca="false">'Modell BRNT'!S14</f>
        <v>1537241.79887982</v>
      </c>
    </row>
    <row r="8" customFormat="false" ht="15" hidden="false" customHeight="false" outlineLevel="0" collapsed="false">
      <c r="A8" s="4" t="s">
        <v>26</v>
      </c>
      <c r="B8" s="4" t="s">
        <v>27</v>
      </c>
      <c r="C8" s="4" t="s">
        <v>28</v>
      </c>
      <c r="D8" s="5" t="n">
        <v>0.0048</v>
      </c>
      <c r="E8" s="6" t="n">
        <v>2031</v>
      </c>
      <c r="F8" s="7" t="n">
        <f aca="false">'Modell SXR2'!S5</f>
        <v>43831</v>
      </c>
      <c r="G8" s="8" t="n">
        <f aca="false">'Modell SXR2'!S6</f>
        <v>82</v>
      </c>
      <c r="H8" s="9" t="n">
        <f aca="false">'Modell SXR2'!S7</f>
        <v>1230000</v>
      </c>
      <c r="I8" s="9" t="n">
        <f aca="false">'Modell SXR2'!S8</f>
        <v>2069675.63792097</v>
      </c>
      <c r="J8" s="10" t="n">
        <f aca="false">'Modell SXR2'!S9</f>
        <v>839675.637920971</v>
      </c>
      <c r="K8" s="11" t="n">
        <f aca="false">'Modell SXR2'!S10</f>
        <v>0.682663120260952</v>
      </c>
      <c r="L8" s="11" t="n">
        <f aca="false">'Modell SXR2'!S11</f>
        <v>0.151429837038259</v>
      </c>
      <c r="M8" s="12" t="n">
        <v>-0.1764</v>
      </c>
      <c r="N8" s="9" t="n">
        <f aca="false">'Modell SXR2'!S13</f>
        <v>235109.178617872</v>
      </c>
      <c r="O8" s="10" t="n">
        <f aca="false">'Modell SXR2'!S14</f>
        <v>604566.459303099</v>
      </c>
    </row>
    <row r="9" customFormat="false" ht="15" hidden="false" customHeight="false" outlineLevel="0" collapsed="false">
      <c r="A9" s="4" t="s">
        <v>29</v>
      </c>
      <c r="B9" s="4" t="s">
        <v>30</v>
      </c>
      <c r="C9" s="4" t="s">
        <v>31</v>
      </c>
      <c r="D9" s="5" t="n">
        <v>0.0025</v>
      </c>
      <c r="E9" s="6" t="n">
        <v>2516</v>
      </c>
      <c r="F9" s="7" t="n">
        <f aca="false">'Modell CEMS'!S5</f>
        <v>43831</v>
      </c>
      <c r="G9" s="8" t="n">
        <f aca="false">'Modell CEMS'!S6</f>
        <v>82</v>
      </c>
      <c r="H9" s="9" t="n">
        <f aca="false">'Modell CEMS'!S7</f>
        <v>1230000</v>
      </c>
      <c r="I9" s="9" t="n">
        <f aca="false">'Modell CEMS'!S8</f>
        <v>2134240.29291391</v>
      </c>
      <c r="J9" s="10" t="n">
        <f aca="false">'Modell CEMS'!S9</f>
        <v>904240.292913912</v>
      </c>
      <c r="K9" s="11" t="n">
        <f aca="false">'Modell CEMS'!S10</f>
        <v>0.735154709686108</v>
      </c>
      <c r="L9" s="11" t="n">
        <f aca="false">'Modell CEMS'!S11</f>
        <v>0.160366516077893</v>
      </c>
      <c r="M9" s="12" t="n">
        <v>-0.1935</v>
      </c>
      <c r="N9" s="9" t="n">
        <f aca="false">'Modell CEMS'!S13</f>
        <v>253187.282015895</v>
      </c>
      <c r="O9" s="10" t="n">
        <f aca="false">'Modell CEMS'!S14</f>
        <v>651053.010898017</v>
      </c>
    </row>
    <row r="10" customFormat="false" ht="15" hidden="false" customHeight="false" outlineLevel="0" collapsed="false">
      <c r="A10" s="4" t="s">
        <v>32</v>
      </c>
      <c r="B10" s="4" t="s">
        <v>33</v>
      </c>
      <c r="C10" s="4" t="s">
        <v>34</v>
      </c>
      <c r="D10" s="5" t="n">
        <v>0.002</v>
      </c>
      <c r="E10" s="6" t="n">
        <v>7466</v>
      </c>
      <c r="F10" s="7" t="n">
        <f aca="false">'Modell CEBL'!S5</f>
        <v>43831</v>
      </c>
      <c r="G10" s="8" t="n">
        <f aca="false">'Modell CEBL'!S6</f>
        <v>82</v>
      </c>
      <c r="H10" s="9" t="n">
        <f aca="false">'Modell CEBL'!S7</f>
        <v>1230000</v>
      </c>
      <c r="I10" s="9" t="n">
        <f aca="false">'Modell CEBL'!S8</f>
        <v>1816224.32615818</v>
      </c>
      <c r="J10" s="10" t="n">
        <f aca="false">'Modell CEBL'!S9</f>
        <v>586224.326158183</v>
      </c>
      <c r="K10" s="11" t="n">
        <f aca="false">'Modell CEBL'!S10</f>
        <v>0.476605143218035</v>
      </c>
      <c r="L10" s="11" t="n">
        <f aca="false">'Modell CEBL'!S11</f>
        <v>0.113463634347398</v>
      </c>
      <c r="M10" s="12" t="n">
        <v>-0.2709</v>
      </c>
      <c r="N10" s="9" t="n">
        <f aca="false">'Modell CEBL'!S13</f>
        <v>164142.811324291</v>
      </c>
      <c r="O10" s="10" t="n">
        <f aca="false">'Modell CEBL'!S14</f>
        <v>422081.514833892</v>
      </c>
    </row>
    <row r="11" customFormat="false" ht="15" hidden="false" customHeight="false" outlineLevel="0" collapsed="false">
      <c r="A11" s="4" t="s">
        <v>35</v>
      </c>
      <c r="B11" s="4" t="s">
        <v>36</v>
      </c>
      <c r="C11" s="4" t="s">
        <v>37</v>
      </c>
      <c r="D11" s="5" t="n">
        <v>0.0018</v>
      </c>
      <c r="E11" s="6" t="n">
        <v>9211</v>
      </c>
      <c r="F11" s="7" t="n">
        <f aca="false">'Modell EUNM'!S5</f>
        <v>43831</v>
      </c>
      <c r="G11" s="8" t="n">
        <f aca="false">'Modell EUNM'!S6</f>
        <v>82</v>
      </c>
      <c r="H11" s="9" t="n">
        <f aca="false">'Modell EUNM'!S7</f>
        <v>1230000</v>
      </c>
      <c r="I11" s="9" t="n">
        <f aca="false">'Modell EUNM'!S8</f>
        <v>1802179.06056265</v>
      </c>
      <c r="J11" s="10" t="n">
        <f aca="false">'Modell EUNM'!S9</f>
        <v>572179.060562654</v>
      </c>
      <c r="K11" s="11" t="n">
        <f aca="false">'Modell EUNM'!S10</f>
        <v>0.465186228099719</v>
      </c>
      <c r="L11" s="11" t="n">
        <f aca="false">'Modell EUNM'!S11</f>
        <v>0.11120841158557</v>
      </c>
      <c r="M11" s="12" t="n">
        <v>-0.2317</v>
      </c>
      <c r="N11" s="9" t="n">
        <f aca="false">'Modell EUNM'!S13</f>
        <v>160210.136957543</v>
      </c>
      <c r="O11" s="10" t="n">
        <f aca="false">'Modell EUNM'!S14</f>
        <v>411968.923605111</v>
      </c>
    </row>
    <row r="12" customFormat="false" ht="15" hidden="false" customHeight="false" outlineLevel="0" collapsed="false">
      <c r="A12" s="13" t="s">
        <v>38</v>
      </c>
      <c r="B12" s="14" t="s">
        <v>39</v>
      </c>
      <c r="C12" s="15"/>
      <c r="D12" s="15"/>
      <c r="E12" s="15"/>
      <c r="F12" s="15"/>
      <c r="G12" s="15"/>
      <c r="H12" s="16" t="n">
        <f aca="false">SUM(H5:H11)</f>
        <v>8235000</v>
      </c>
      <c r="I12" s="16" t="n">
        <f aca="false">SUM(I5:I11)</f>
        <v>14897802.5607411</v>
      </c>
      <c r="J12" s="16" t="n">
        <f aca="false">SUM(J5:J11)</f>
        <v>6662802.56074114</v>
      </c>
      <c r="K12" s="17" t="n">
        <f aca="false">J12/H12</f>
        <v>0.809083492500443</v>
      </c>
      <c r="L12" s="15"/>
      <c r="M12" s="15"/>
      <c r="N12" s="16" t="n">
        <f aca="false">SUM(N5:N11)</f>
        <v>1865584.71700752</v>
      </c>
      <c r="O12" s="16" t="n">
        <f aca="false">SUM(O5:O11)</f>
        <v>4797217.84373362</v>
      </c>
    </row>
    <row r="34" customFormat="false" ht="15" hidden="false" customHeight="false" outlineLevel="0" collapsed="false">
      <c r="A34" s="18" t="s">
        <v>40</v>
      </c>
    </row>
    <row r="35" customFormat="false" ht="15" hidden="false" customHeight="false" outlineLevel="0" collapsed="false">
      <c r="A35" s="18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4"/>
    <col collapsed="false" customWidth="true" hidden="false" outlineLevel="0" max="3" min="3" style="0" width="3"/>
    <col collapsed="false" customWidth="true" hidden="false" outlineLevel="0" max="4" min="4" style="0" width="30"/>
    <col collapsed="false" customWidth="true" hidden="false" outlineLevel="0" max="5" min="5" style="0" width="22"/>
  </cols>
  <sheetData>
    <row r="1" customFormat="false" ht="19.7" hidden="false" customHeight="false" outlineLevel="0" collapsed="false">
      <c r="A1" s="1" t="s">
        <v>42</v>
      </c>
    </row>
    <row r="2" customFormat="false" ht="15" hidden="false" customHeight="false" outlineLevel="0" collapsed="false">
      <c r="A2" s="2" t="s">
        <v>43</v>
      </c>
    </row>
    <row r="4" customFormat="false" ht="15" hidden="false" customHeight="false" outlineLevel="0" collapsed="false">
      <c r="A4" s="19" t="s">
        <v>44</v>
      </c>
      <c r="B4" s="20" t="s">
        <v>45</v>
      </c>
      <c r="C4" s="20"/>
      <c r="D4" s="20"/>
      <c r="E4" s="20"/>
    </row>
    <row r="6" customFormat="false" ht="15" hidden="false" customHeight="false" outlineLevel="0" collapsed="false">
      <c r="A6" s="3" t="s">
        <v>46</v>
      </c>
      <c r="B6" s="3"/>
      <c r="D6" s="3" t="s">
        <v>47</v>
      </c>
      <c r="E6" s="3"/>
    </row>
    <row r="7" customFormat="false" ht="15" hidden="false" customHeight="false" outlineLevel="0" collapsed="false">
      <c r="A7" s="21" t="s">
        <v>48</v>
      </c>
      <c r="B7" s="22" t="str">
        <f aca="false">INDEX(Adatbázis!$C$5:$C$11,MATCH($B$4,Adatbázis!$A$5:$A$11,0))</f>
        <v>iShares MSCI Europe Financials Sector UCITS ETF EUR (Acc)</v>
      </c>
      <c r="D7" s="21" t="s">
        <v>49</v>
      </c>
      <c r="E7" s="23" t="n">
        <f aca="false">INDEX(Adatbázis!$T$5:$T$11,MATCH($B$4,Adatbázis!$A$5:$A$11,0))</f>
        <v>0.177</v>
      </c>
    </row>
    <row r="8" customFormat="false" ht="15" hidden="false" customHeight="false" outlineLevel="0" collapsed="false">
      <c r="A8" s="21" t="s">
        <v>50</v>
      </c>
      <c r="B8" s="22" t="str">
        <f aca="false">INDEX(Adatbázis!$D$5:$D$11,MATCH($B$4,Adatbázis!$A$5:$A$11,0))</f>
        <v>IE00BMW42306</v>
      </c>
      <c r="D8" s="21" t="s">
        <v>51</v>
      </c>
      <c r="E8" s="23" t="n">
        <f aca="false">INDEX(Adatbázis!$U$5:$U$11,MATCH($B$4,Adatbázis!$A$5:$A$11,0))</f>
        <v>0.1622</v>
      </c>
    </row>
    <row r="9" customFormat="false" ht="15" hidden="false" customHeight="false" outlineLevel="0" collapsed="false">
      <c r="A9" s="21" t="s">
        <v>52</v>
      </c>
      <c r="B9" s="22" t="str">
        <f aca="false">INDEX(Adatbázis!$B$5:$B$11,MATCH($B$4,Adatbázis!$A$5:$A$11,0))</f>
        <v>ESIF</v>
      </c>
      <c r="D9" s="21" t="s">
        <v>53</v>
      </c>
      <c r="E9" s="23" t="n">
        <f aca="false">INDEX(Adatbázis!$V$5:$V$11,MATCH($B$4,Adatbázis!$A$5:$A$11,0))</f>
        <v>0.1824</v>
      </c>
    </row>
    <row r="10" customFormat="false" ht="15" hidden="false" customHeight="false" outlineLevel="0" collapsed="false">
      <c r="A10" s="21" t="s">
        <v>54</v>
      </c>
      <c r="B10" s="22" t="str">
        <f aca="false">INDEX(Adatbázis!$F$5:$F$11,MATCH($B$4,Adatbázis!$A$5:$A$11,0))</f>
        <v>ETF (részvény)</v>
      </c>
      <c r="D10" s="21" t="s">
        <v>55</v>
      </c>
      <c r="E10" s="23" t="n">
        <f aca="false">INDEX(Adatbázis!$W$5:$W$11,MATCH($B$4,Adatbázis!$A$5:$A$11,0))</f>
        <v>-0.1212</v>
      </c>
    </row>
    <row r="11" customFormat="false" ht="15" hidden="false" customHeight="false" outlineLevel="0" collapsed="false">
      <c r="A11" s="21" t="s">
        <v>56</v>
      </c>
      <c r="B11" s="22" t="str">
        <f aca="false">INDEX(Adatbázis!$G$5:$G$11,MATCH($B$4,Adatbázis!$A$5:$A$11,0))</f>
        <v>MSCI Europe Financials 20/35 Capped</v>
      </c>
      <c r="D11" s="21" t="s">
        <v>57</v>
      </c>
      <c r="E11" s="23" t="n">
        <f aca="false">INDEX(Adatbázis!$X$5:$X$11,MATCH($B$4,Adatbázis!$A$5:$A$11,0))</f>
        <v>-0.1681</v>
      </c>
    </row>
    <row r="12" customFormat="false" ht="15" hidden="false" customHeight="false" outlineLevel="0" collapsed="false">
      <c r="A12" s="21" t="s">
        <v>58</v>
      </c>
      <c r="B12" s="22" t="str">
        <f aca="false">INDEX(Adatbázis!$H$5:$H$11,MATCH($B$4,Adatbázis!$A$5:$A$11,0))</f>
        <v>Részvény · Európa · Pénzügyi szektor</v>
      </c>
      <c r="D12" s="21" t="s">
        <v>14</v>
      </c>
      <c r="E12" s="23" t="n">
        <f aca="false">INDEX(Adatbázis!$Y$5:$Y$11,MATCH($B$4,Adatbázis!$A$5:$A$11,0))</f>
        <v>-0.2294</v>
      </c>
    </row>
    <row r="13" customFormat="false" ht="15" hidden="false" customHeight="false" outlineLevel="0" collapsed="false">
      <c r="A13" s="21" t="s">
        <v>59</v>
      </c>
      <c r="B13" s="22" t="str">
        <f aca="false">INDEX(Adatbázis!$O$5:$O$11,MATCH($B$4,Adatbázis!$A$5:$A$11,0))</f>
        <v>iShares (BlackRock)</v>
      </c>
      <c r="D13" s="21" t="s">
        <v>60</v>
      </c>
      <c r="E13" s="23" t="n">
        <f aca="false">INDEX(Adatbázis!$Z$5:$Z$11,MATCH($B$4,Adatbázis!$A$5:$A$11,0))</f>
        <v>-0.2294</v>
      </c>
    </row>
    <row r="14" customFormat="false" ht="15" hidden="false" customHeight="false" outlineLevel="0" collapsed="false">
      <c r="A14" s="21" t="s">
        <v>61</v>
      </c>
      <c r="B14" s="24" t="n">
        <f aca="false">INDEX(Adatbázis!$M$5:$M$11,MATCH($B$4,Adatbázis!$A$5:$A$11,0))</f>
        <v>44153</v>
      </c>
    </row>
    <row r="15" customFormat="false" ht="26.85" hidden="false" customHeight="false" outlineLevel="0" collapsed="false">
      <c r="A15" s="21" t="s">
        <v>62</v>
      </c>
      <c r="B15" s="22" t="str">
        <f aca="false">INDEX(Adatbázis!$N$5:$N$11,MATCH($B$4,Adatbázis!$A$5:$A$11,0))</f>
        <v>Írország</v>
      </c>
      <c r="D15" s="3" t="s">
        <v>63</v>
      </c>
      <c r="E15" s="3"/>
    </row>
    <row r="16" customFormat="false" ht="15" hidden="false" customHeight="false" outlineLevel="0" collapsed="false">
      <c r="A16" s="21" t="s">
        <v>6</v>
      </c>
      <c r="B16" s="25" t="n">
        <f aca="false">INDEX(Adatbázis!$I$5:$I$11,MATCH($B$4,Adatbázis!$A$5:$A$11,0))</f>
        <v>647</v>
      </c>
      <c r="D16" s="21" t="s">
        <v>9</v>
      </c>
      <c r="E16" s="26" t="n">
        <f aca="false">INDEX(Áttekintés!$H$5:$H$11,MATCH(INDEX(Adatbázis!$B$5:$B$11,MATCH($B$4,Adatbázis!$A$5:$A$11,0)),Áttekintés!$A$5:$A$11,0))</f>
        <v>1080000</v>
      </c>
    </row>
    <row r="17" customFormat="false" ht="15" hidden="false" customHeight="false" outlineLevel="0" collapsed="false">
      <c r="A17" s="21" t="s">
        <v>64</v>
      </c>
      <c r="B17" s="27" t="n">
        <f aca="false">INDEX(Adatbázis!$J$5:$J$11,MATCH($B$4,Adatbázis!$A$5:$A$11,0))</f>
        <v>0.0018</v>
      </c>
      <c r="D17" s="21" t="s">
        <v>10</v>
      </c>
      <c r="E17" s="26" t="n">
        <f aca="false">INDEX(Áttekintés!$I$5:$I$11,MATCH(INDEX(Adatbázis!$B$5:$B$11,MATCH($B$4,Adatbázis!$A$5:$A$11,0)),Áttekintés!$A$5:$A$11,0))</f>
        <v>2135513.94047404</v>
      </c>
    </row>
    <row r="18" customFormat="false" ht="15" hidden="false" customHeight="false" outlineLevel="0" collapsed="false">
      <c r="A18" s="21" t="s">
        <v>65</v>
      </c>
      <c r="B18" s="22" t="str">
        <f aca="false">INDEX(Adatbázis!$K$5:$K$11,MATCH($B$4,Adatbázis!$A$5:$A$11,0))</f>
        <v>EUR</v>
      </c>
      <c r="D18" s="21" t="s">
        <v>11</v>
      </c>
      <c r="E18" s="28" t="n">
        <f aca="false">INDEX(Áttekintés!$J$5:$J$11,MATCH(INDEX(Adatbázis!$B$5:$B$11,MATCH($B$4,Adatbázis!$A$5:$A$11,0)),Áttekintés!$A$5:$A$11,0))</f>
        <v>1055513.94047404</v>
      </c>
    </row>
    <row r="19" customFormat="false" ht="15" hidden="false" customHeight="false" outlineLevel="0" collapsed="false">
      <c r="A19" s="21" t="s">
        <v>66</v>
      </c>
      <c r="B19" s="22" t="str">
        <f aca="false">INDEX(Adatbázis!$L$5:$L$11,MATCH($B$4,Adatbázis!$A$5:$A$11,0))</f>
        <v>Nincs devizafedezés</v>
      </c>
      <c r="D19" s="21" t="s">
        <v>12</v>
      </c>
      <c r="E19" s="29" t="n">
        <f aca="false">INDEX(Áttekintés!$K$5:$K$11,MATCH(INDEX(Adatbázis!$B$5:$B$11,MATCH($B$4,Adatbázis!$A$5:$A$11,0)),Áttekintés!$A$5:$A$11,0))</f>
        <v>0.977327722661146</v>
      </c>
    </row>
    <row r="20" customFormat="false" ht="15" hidden="false" customHeight="false" outlineLevel="0" collapsed="false">
      <c r="A20" s="21" t="s">
        <v>67</v>
      </c>
      <c r="B20" s="22" t="str">
        <f aca="false">INDEX(Adatbázis!$P$5:$P$11,MATCH($B$4,Adatbázis!$A$5:$A$11,0))</f>
        <v>Fizikai (indexkövető)</v>
      </c>
      <c r="D20" s="21" t="s">
        <v>13</v>
      </c>
      <c r="E20" s="29" t="n">
        <f aca="false">INDEX(Áttekintés!$L$5:$L$11,MATCH(INDEX(Adatbázis!$B$5:$B$11,MATCH($B$4,Adatbázis!$A$5:$A$11,0)),Áttekintés!$A$5:$A$11,0))</f>
        <v>0.228958652612747</v>
      </c>
    </row>
    <row r="21" customFormat="false" ht="15" hidden="false" customHeight="false" outlineLevel="0" collapsed="false">
      <c r="A21" s="21" t="s">
        <v>68</v>
      </c>
      <c r="B21" s="22" t="str">
        <f aca="false">INDEX(Adatbázis!$Q$5:$Q$11,MATCH($B$4,Adatbázis!$A$5:$A$11,0))</f>
        <v>Nem</v>
      </c>
      <c r="D21" s="21" t="s">
        <v>16</v>
      </c>
      <c r="E21" s="28" t="n">
        <f aca="false">INDEX(Áttekintés!$O$5:$O$11,MATCH(INDEX(Adatbázis!$B$5:$B$11,MATCH($B$4,Adatbázis!$A$5:$A$11,0)),Áttekintés!$A$5:$A$11,0))</f>
        <v>759970.037141307</v>
      </c>
    </row>
    <row r="22" customFormat="false" ht="15" hidden="false" customHeight="false" outlineLevel="0" collapsed="false">
      <c r="A22" s="21" t="s">
        <v>69</v>
      </c>
      <c r="B22" s="25" t="n">
        <f aca="false">INDEX(Adatbázis!$R$5:$R$11,MATCH($B$4,Adatbázis!$A$5:$A$11,0))</f>
        <v>85</v>
      </c>
    </row>
    <row r="23" customFormat="false" ht="15" hidden="false" customHeight="false" outlineLevel="0" collapsed="false">
      <c r="A23" s="21" t="s">
        <v>70</v>
      </c>
      <c r="B23" s="27" t="n">
        <f aca="false">INDEX(Adatbázis!$S$5:$S$11,MATCH($B$4,Adatbázis!$A$5:$A$11,0))</f>
        <v>0.45</v>
      </c>
    </row>
    <row r="24" customFormat="false" ht="15" hidden="false" customHeight="false" outlineLevel="0" collapsed="false">
      <c r="A24" s="21" t="s">
        <v>71</v>
      </c>
      <c r="B24" s="22" t="str">
        <f aca="false">INDEX(Adatbázis!$AD$5:$AD$11,MATCH($B$4,Adatbázis!$A$5:$A$11,0))</f>
        <v>Díjmentes vétel, 0,35% devizaváltás</v>
      </c>
    </row>
    <row r="25" customFormat="false" ht="15" hidden="false" customHeight="false" outlineLevel="0" collapsed="false">
      <c r="A25" s="21" t="s">
        <v>72</v>
      </c>
      <c r="B25" s="22" t="str">
        <f aca="false">INDEX(Adatbázis!$AE$5:$AE$11,MATCH($B$4,Adatbázis!$A$5:$A$11,0))</f>
        <v>Igen (Lightyear Europe AS)</v>
      </c>
    </row>
    <row r="27" customFormat="false" ht="15" hidden="false" customHeight="true" outlineLevel="0" collapsed="false">
      <c r="A27" s="3" t="s">
        <v>73</v>
      </c>
      <c r="B27" s="3"/>
      <c r="C27" s="3"/>
      <c r="D27" s="3"/>
      <c r="E27" s="3"/>
    </row>
    <row r="28" customFormat="false" ht="61.5" hidden="false" customHeight="true" outlineLevel="0" collapsed="false">
      <c r="A28" s="30" t="str">
        <f aca="false">INDEX(Adatbázis!$AA$5:$AA$11,MATCH($B$4,Adatbázis!$A$5:$A$11,0))</f>
        <v>Európai nagy- és közepes bankok, biztosítók és pénzügyi szolgáltatók részvényei (85 cég). A legnagyobb tétel súlya legfeljebb 35%, a többié legfeljebb 20%.</v>
      </c>
      <c r="B28" s="30"/>
      <c r="C28" s="30"/>
      <c r="D28" s="30"/>
      <c r="E28" s="30"/>
    </row>
    <row r="30" customFormat="false" ht="15" hidden="false" customHeight="true" outlineLevel="0" collapsed="false">
      <c r="A30" s="3" t="s">
        <v>74</v>
      </c>
      <c r="B30" s="3"/>
      <c r="C30" s="3"/>
      <c r="D30" s="3"/>
      <c r="E30" s="3"/>
    </row>
    <row r="31" customFormat="false" ht="61.5" hidden="false" customHeight="true" outlineLevel="0" collapsed="false">
      <c r="A31" s="30" t="str">
        <f aca="false">INDEX(Adatbázis!$AB$5:$AB$11,MATCH($B$4,Adatbázis!$A$5:$A$11,0))</f>
        <v>Szektor-ETF: szinte 100% pénzügy. Bankok profitja erősen függ a kamatszinttől és a hozamgörbétől. Erős osztalék- és sajátrészvény-visszavásárlási hullám 2023–2026 között. Euróban jegyzett, így nincs EUR/USD kockázat (de a brit és svájci részvények miatt van GBP/CHF kitettség).</v>
      </c>
      <c r="B31" s="30"/>
      <c r="C31" s="30"/>
      <c r="D31" s="30"/>
      <c r="E31" s="30"/>
    </row>
    <row r="33" customFormat="false" ht="15" hidden="false" customHeight="true" outlineLevel="0" collapsed="false">
      <c r="A33" s="3" t="s">
        <v>75</v>
      </c>
      <c r="B33" s="3"/>
      <c r="C33" s="3"/>
      <c r="D33" s="3"/>
      <c r="E33" s="3"/>
    </row>
    <row r="34" customFormat="false" ht="61.5" hidden="false" customHeight="true" outlineLevel="0" collapsed="false">
      <c r="A34" s="30" t="str">
        <f aca="false">INDEX(Adatbázis!$AC$5:$AC$11,MATCH($B$4,Adatbázis!$A$5:$A$11,0))</f>
        <v>Kamatcsökkentés szűkíti a bankok kamatmarzsát; recesszióban nőnek a hitelveszteségek; bankválság-fertőzés (pl. 2023 márciusi Credit Suisse eset); banki különadók; szektorkoncentráció.</v>
      </c>
      <c r="B34" s="30"/>
      <c r="C34" s="30"/>
      <c r="D34" s="30"/>
      <c r="E34" s="30"/>
    </row>
    <row r="37" customFormat="false" ht="15" hidden="false" customHeight="false" outlineLevel="0" collapsed="false">
      <c r="A37" s="3" t="s">
        <v>76</v>
      </c>
      <c r="B37" s="3" t="s">
        <v>77</v>
      </c>
      <c r="D37" s="3" t="s">
        <v>78</v>
      </c>
      <c r="E37" s="3" t="s">
        <v>77</v>
      </c>
    </row>
    <row r="38" customFormat="false" ht="15" hidden="false" customHeight="false" outlineLevel="0" collapsed="false">
      <c r="A38" s="21" t="str">
        <f aca="false">IFERROR(INDEX(Adatbázis!$E$15:$E$132,MATCH(INDEX(Adatbázis!$B$5:$B$11,MATCH($B$4,Adatbázis!$A$5:$A$11,0))&amp;"-H1",Adatbázis!$A$15:$A$132,0)),"")</f>
        <v>HSBC Holdings Plc</v>
      </c>
      <c r="B38" s="31" t="n">
        <f aca="false">IFERROR(INDEX(Adatbázis!$F$15:$F$132,MATCH(INDEX(Adatbázis!$B$5:$B$11,MATCH($B$4,Adatbázis!$A$5:$A$11,0))&amp;"-H1",Adatbázis!$A$15:$A$132,0)),"")</f>
        <v>0.0959</v>
      </c>
      <c r="D38" s="21" t="str">
        <f aca="false">IFERROR(INDEX(Adatbázis!$E$15:$E$132,MATCH(INDEX(Adatbázis!$B$5:$B$11,MATCH($B$4,Adatbázis!$A$5:$A$11,0))&amp;"-C1",Adatbázis!$A$15:$A$132,0)),"")</f>
        <v>Egyesült Királyság</v>
      </c>
      <c r="E38" s="31" t="n">
        <f aca="false">IFERROR(INDEX(Adatbázis!$F$15:$F$132,MATCH(INDEX(Adatbázis!$B$5:$B$11,MATCH($B$4,Adatbázis!$A$5:$A$11,0))&amp;"-C1",Adatbázis!$A$15:$A$132,0)),"")</f>
        <v>0.2297</v>
      </c>
    </row>
    <row r="39" customFormat="false" ht="15" hidden="false" customHeight="false" outlineLevel="0" collapsed="false">
      <c r="A39" s="21" t="str">
        <f aca="false">IFERROR(INDEX(Adatbázis!$E$15:$E$132,MATCH(INDEX(Adatbázis!$B$5:$B$11,MATCH($B$4,Adatbázis!$A$5:$A$11,0))&amp;"-H2",Adatbázis!$A$15:$A$132,0)),"")</f>
        <v>Banco Santander SA</v>
      </c>
      <c r="B39" s="31" t="n">
        <f aca="false">IFERROR(INDEX(Adatbázis!$F$15:$F$132,MATCH(INDEX(Adatbázis!$B$5:$B$11,MATCH($B$4,Adatbázis!$A$5:$A$11,0))&amp;"-H2",Adatbázis!$A$15:$A$132,0)),"")</f>
        <v>0.0565</v>
      </c>
      <c r="D39" s="21" t="str">
        <f aca="false">IFERROR(INDEX(Adatbázis!$E$15:$E$132,MATCH(INDEX(Adatbázis!$B$5:$B$11,MATCH($B$4,Adatbázis!$A$5:$A$11,0))&amp;"-C2",Adatbázis!$A$15:$A$132,0)),"")</f>
        <v>Spanyolország</v>
      </c>
      <c r="E39" s="31" t="n">
        <f aca="false">IFERROR(INDEX(Adatbázis!$F$15:$F$132,MATCH(INDEX(Adatbázis!$B$5:$B$11,MATCH($B$4,Adatbázis!$A$5:$A$11,0))&amp;"-C2",Adatbázis!$A$15:$A$132,0)),"")</f>
        <v>0.1245</v>
      </c>
    </row>
    <row r="40" customFormat="false" ht="15" hidden="false" customHeight="false" outlineLevel="0" collapsed="false">
      <c r="A40" s="21" t="str">
        <f aca="false">IFERROR(INDEX(Adatbázis!$E$15:$E$132,MATCH(INDEX(Adatbázis!$B$5:$B$11,MATCH($B$4,Adatbázis!$A$5:$A$11,0))&amp;"-H3",Adatbázis!$A$15:$A$132,0)),"")</f>
        <v>Allianz SE</v>
      </c>
      <c r="B40" s="31" t="n">
        <f aca="false">IFERROR(INDEX(Adatbázis!$F$15:$F$132,MATCH(INDEX(Adatbázis!$B$5:$B$11,MATCH($B$4,Adatbázis!$A$5:$A$11,0))&amp;"-H3",Adatbázis!$A$15:$A$132,0)),"")</f>
        <v>0.0537</v>
      </c>
      <c r="D40" s="21" t="str">
        <f aca="false">IFERROR(INDEX(Adatbázis!$E$15:$E$132,MATCH(INDEX(Adatbázis!$B$5:$B$11,MATCH($B$4,Adatbázis!$A$5:$A$11,0))&amp;"-C3",Adatbázis!$A$15:$A$132,0)),"")</f>
        <v>Németország</v>
      </c>
      <c r="E40" s="31" t="n">
        <f aca="false">IFERROR(INDEX(Adatbázis!$F$15:$F$132,MATCH(INDEX(Adatbázis!$B$5:$B$11,MATCH($B$4,Adatbázis!$A$5:$A$11,0))&amp;"-C3",Adatbázis!$A$15:$A$132,0)),"")</f>
        <v>0.124</v>
      </c>
    </row>
    <row r="41" customFormat="false" ht="15" hidden="false" customHeight="false" outlineLevel="0" collapsed="false">
      <c r="A41" s="21" t="str">
        <f aca="false">IFERROR(INDEX(Adatbázis!$E$15:$E$132,MATCH(INDEX(Adatbázis!$B$5:$B$11,MATCH($B$4,Adatbázis!$A$5:$A$11,0))&amp;"-H4",Adatbázis!$A$15:$A$132,0)),"")</f>
        <v>UBS Group AG</v>
      </c>
      <c r="B41" s="31" t="n">
        <f aca="false">IFERROR(INDEX(Adatbázis!$F$15:$F$132,MATCH(INDEX(Adatbázis!$B$5:$B$11,MATCH($B$4,Adatbázis!$A$5:$A$11,0))&amp;"-H4",Adatbázis!$A$15:$A$132,0)),"")</f>
        <v>0.046</v>
      </c>
      <c r="D41" s="21" t="str">
        <f aca="false">IFERROR(INDEX(Adatbázis!$E$15:$E$132,MATCH(INDEX(Adatbázis!$B$5:$B$11,MATCH($B$4,Adatbázis!$A$5:$A$11,0))&amp;"-C4",Adatbázis!$A$15:$A$132,0)),"")</f>
        <v>Svájc</v>
      </c>
      <c r="E41" s="31" t="n">
        <f aca="false">IFERROR(INDEX(Adatbázis!$F$15:$F$132,MATCH(INDEX(Adatbázis!$B$5:$B$11,MATCH($B$4,Adatbázis!$A$5:$A$11,0))&amp;"-C4",Adatbázis!$A$15:$A$132,0)),"")</f>
        <v>0.1146</v>
      </c>
    </row>
    <row r="42" customFormat="false" ht="15" hidden="false" customHeight="false" outlineLevel="0" collapsed="false">
      <c r="A42" s="21" t="str">
        <f aca="false">IFERROR(INDEX(Adatbázis!$E$15:$E$132,MATCH(INDEX(Adatbázis!$B$5:$B$11,MATCH($B$4,Adatbázis!$A$5:$A$11,0))&amp;"-H5",Adatbázis!$A$15:$A$132,0)),"")</f>
        <v>Banco Bilbao Vizcaya Argentaria SA</v>
      </c>
      <c r="B42" s="31" t="n">
        <f aca="false">IFERROR(INDEX(Adatbázis!$F$15:$F$132,MATCH(INDEX(Adatbázis!$B$5:$B$11,MATCH($B$4,Adatbázis!$A$5:$A$11,0))&amp;"-H5",Adatbázis!$A$15:$A$132,0)),"")</f>
        <v>0.0437</v>
      </c>
      <c r="D42" s="21" t="str">
        <f aca="false">IFERROR(INDEX(Adatbázis!$E$15:$E$132,MATCH(INDEX(Adatbázis!$B$5:$B$11,MATCH($B$4,Adatbázis!$A$5:$A$11,0))&amp;"-C5",Adatbázis!$A$15:$A$132,0)),"")</f>
        <v>Egyéb</v>
      </c>
      <c r="E42" s="31" t="n">
        <f aca="false">IFERROR(INDEX(Adatbázis!$F$15:$F$132,MATCH(INDEX(Adatbázis!$B$5:$B$11,MATCH($B$4,Adatbázis!$A$5:$A$11,0))&amp;"-C5",Adatbázis!$A$15:$A$132,0)),"")</f>
        <v>0.4072</v>
      </c>
    </row>
    <row r="43" customFormat="false" ht="15" hidden="false" customHeight="false" outlineLevel="0" collapsed="false">
      <c r="A43" s="21" t="str">
        <f aca="false">IFERROR(INDEX(Adatbázis!$E$15:$E$132,MATCH(INDEX(Adatbázis!$B$5:$B$11,MATCH($B$4,Adatbázis!$A$5:$A$11,0))&amp;"-H6",Adatbázis!$A$15:$A$132,0)),"")</f>
        <v>UniCredit SpA</v>
      </c>
      <c r="B43" s="31" t="n">
        <f aca="false">IFERROR(INDEX(Adatbázis!$F$15:$F$132,MATCH(INDEX(Adatbázis!$B$5:$B$11,MATCH($B$4,Adatbázis!$A$5:$A$11,0))&amp;"-H6",Adatbázis!$A$15:$A$132,0)),"")</f>
        <v>0.0357</v>
      </c>
    </row>
    <row r="44" customFormat="false" ht="15" hidden="false" customHeight="false" outlineLevel="0" collapsed="false">
      <c r="A44" s="21" t="str">
        <f aca="false">IFERROR(INDEX(Adatbázis!$E$15:$E$132,MATCH(INDEX(Adatbázis!$B$5:$B$11,MATCH($B$4,Adatbázis!$A$5:$A$11,0))&amp;"-H7",Adatbázis!$A$15:$A$132,0)),"")</f>
        <v>BNP Paribas SA</v>
      </c>
      <c r="B44" s="31" t="n">
        <f aca="false">IFERROR(INDEX(Adatbázis!$F$15:$F$132,MATCH(INDEX(Adatbázis!$B$5:$B$11,MATCH($B$4,Adatbázis!$A$5:$A$11,0))&amp;"-H7",Adatbázis!$A$15:$A$132,0)),"")</f>
        <v>0.0319</v>
      </c>
      <c r="D44" s="3" t="s">
        <v>79</v>
      </c>
      <c r="E44" s="3" t="s">
        <v>77</v>
      </c>
    </row>
    <row r="45" customFormat="false" ht="15" hidden="false" customHeight="false" outlineLevel="0" collapsed="false">
      <c r="A45" s="21" t="str">
        <f aca="false">IFERROR(INDEX(Adatbázis!$E$15:$E$132,MATCH(INDEX(Adatbázis!$B$5:$B$11,MATCH($B$4,Adatbázis!$A$5:$A$11,0))&amp;"-H8",Adatbázis!$A$15:$A$132,0)),"")</f>
        <v>Intesa Sanpaolo SpA</v>
      </c>
      <c r="B45" s="31" t="n">
        <f aca="false">IFERROR(INDEX(Adatbázis!$F$15:$F$132,MATCH(INDEX(Adatbázis!$B$5:$B$11,MATCH($B$4,Adatbázis!$A$5:$A$11,0))&amp;"-H8",Adatbázis!$A$15:$A$132,0)),"")</f>
        <v>0.03</v>
      </c>
      <c r="D45" s="21" t="str">
        <f aca="false">IFERROR(INDEX(Adatbázis!$E$15:$E$132,MATCH(INDEX(Adatbázis!$B$5:$B$11,MATCH($B$4,Adatbázis!$A$5:$A$11,0))&amp;"-S1",Adatbázis!$A$15:$A$132,0)),"")</f>
        <v>Pénzügy</v>
      </c>
      <c r="E45" s="31" t="n">
        <f aca="false">IFERROR(INDEX(Adatbázis!$F$15:$F$132,MATCH(INDEX(Adatbázis!$B$5:$B$11,MATCH($B$4,Adatbázis!$A$5:$A$11,0))&amp;"-S1",Adatbázis!$A$15:$A$132,0)),"")</f>
        <v>0.9793</v>
      </c>
    </row>
    <row r="46" customFormat="false" ht="15" hidden="false" customHeight="false" outlineLevel="0" collapsed="false">
      <c r="A46" s="21" t="str">
        <f aca="false">IFERROR(INDEX(Adatbázis!$E$15:$E$132,MATCH(INDEX(Adatbázis!$B$5:$B$11,MATCH($B$4,Adatbázis!$A$5:$A$11,0))&amp;"-H9",Adatbázis!$A$15:$A$132,0)),"")</f>
        <v>Zurich Insurance Group AG</v>
      </c>
      <c r="B46" s="31" t="n">
        <f aca="false">IFERROR(INDEX(Adatbázis!$F$15:$F$132,MATCH(INDEX(Adatbázis!$B$5:$B$11,MATCH($B$4,Adatbázis!$A$5:$A$11,0))&amp;"-H9",Adatbázis!$A$15:$A$132,0)),"")</f>
        <v>0.0292</v>
      </c>
      <c r="D46" s="21" t="str">
        <f aca="false">IFERROR(INDEX(Adatbázis!$E$15:$E$132,MATCH(INDEX(Adatbázis!$B$5:$B$11,MATCH($B$4,Adatbázis!$A$5:$A$11,0))&amp;"-S2",Adatbázis!$A$15:$A$132,0)),"")</f>
        <v>Technológia</v>
      </c>
      <c r="E46" s="31" t="n">
        <f aca="false">IFERROR(INDEX(Adatbázis!$F$15:$F$132,MATCH(INDEX(Adatbázis!$B$5:$B$11,MATCH($B$4,Adatbázis!$A$5:$A$11,0))&amp;"-S2",Adatbázis!$A$15:$A$132,0)),"")</f>
        <v>0.0145</v>
      </c>
    </row>
    <row r="47" customFormat="false" ht="15" hidden="false" customHeight="false" outlineLevel="0" collapsed="false">
      <c r="A47" s="21" t="str">
        <f aca="false">IFERROR(INDEX(Adatbázis!$E$15:$E$132,MATCH(INDEX(Adatbázis!$B$5:$B$11,MATCH($B$4,Adatbázis!$A$5:$A$11,0))&amp;"-H10",Adatbázis!$A$15:$A$132,0)),"")</f>
        <v>ING Groep NV</v>
      </c>
      <c r="B47" s="31" t="n">
        <f aca="false">IFERROR(INDEX(Adatbázis!$F$15:$F$132,MATCH(INDEX(Adatbázis!$B$5:$B$11,MATCH($B$4,Adatbázis!$A$5:$A$11,0))&amp;"-H10",Adatbázis!$A$15:$A$132,0)),"")</f>
        <v>0.0274</v>
      </c>
      <c r="D47" s="21" t="str">
        <f aca="false">IFERROR(INDEX(Adatbázis!$E$15:$E$132,MATCH(INDEX(Adatbázis!$B$5:$B$11,MATCH($B$4,Adatbázis!$A$5:$A$11,0))&amp;"-S3",Adatbázis!$A$15:$A$132,0)),"")</f>
        <v>Nem vállalati</v>
      </c>
      <c r="E47" s="31" t="n">
        <f aca="false">IFERROR(INDEX(Adatbázis!$F$15:$F$132,MATCH(INDEX(Adatbázis!$B$5:$B$11,MATCH($B$4,Adatbázis!$A$5:$A$11,0))&amp;"-S3",Adatbázis!$A$15:$A$132,0)),"")</f>
        <v>0.0016</v>
      </c>
    </row>
    <row r="48" customFormat="false" ht="15" hidden="false" customHeight="false" outlineLevel="0" collapsed="false">
      <c r="D48" s="21" t="str">
        <f aca="false">IFERROR(INDEX(Adatbázis!$E$15:$E$132,MATCH(INDEX(Adatbázis!$B$5:$B$11,MATCH($B$4,Adatbázis!$A$5:$A$11,0))&amp;"-S4",Adatbázis!$A$15:$A$132,0)),"")</f>
        <v>Egyéb</v>
      </c>
      <c r="E48" s="31" t="n">
        <f aca="false">IFERROR(INDEX(Adatbázis!$F$15:$F$132,MATCH(INDEX(Adatbázis!$B$5:$B$11,MATCH($B$4,Adatbázis!$A$5:$A$11,0))&amp;"-S4",Adatbázis!$A$15:$A$132,0)),"")</f>
        <v>0.0046</v>
      </c>
    </row>
    <row r="49" customFormat="false" ht="15" hidden="false" customHeight="false" outlineLevel="0" collapsed="false">
      <c r="D49" s="21" t="str">
        <f aca="false">IFERROR(INDEX(Adatbázis!$E$15:$E$132,MATCH(INDEX(Adatbázis!$B$5:$B$11,MATCH($B$4,Adatbázis!$A$5:$A$11,0))&amp;"-S5",Adatbázis!$A$15:$A$132,0)),"")</f>
        <v/>
      </c>
      <c r="E49" s="31" t="str">
        <f aca="false">IFERROR(INDEX(Adatbázis!$F$15:$F$132,MATCH(INDEX(Adatbázis!$B$5:$B$11,MATCH($B$4,Adatbázis!$A$5:$A$11,0))&amp;"-S5",Adatbázis!$A$15:$A$132,0)),"")</f>
        <v/>
      </c>
    </row>
    <row r="50" customFormat="false" ht="15" hidden="false" customHeight="false" outlineLevel="0" collapsed="false">
      <c r="A50" s="18" t="s">
        <v>80</v>
      </c>
    </row>
  </sheetData>
  <mergeCells count="7">
    <mergeCell ref="B4:E4"/>
    <mergeCell ref="A27:E27"/>
    <mergeCell ref="A28:E28"/>
    <mergeCell ref="A30:E30"/>
    <mergeCell ref="A31:E31"/>
    <mergeCell ref="A33:E33"/>
    <mergeCell ref="A34:E34"/>
  </mergeCells>
  <dataValidations count="1">
    <dataValidation allowBlank="false" errorStyle="stop" operator="between" showDropDown="false" showErrorMessage="false" showInputMessage="false" sqref="B4" type="list">
      <formula1>Adatbázis!$A$5:$A$11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7" min="7" style="0" width="20"/>
    <col collapsed="false" customWidth="true" hidden="false" outlineLevel="0" max="8" min="8" style="0" width="18"/>
  </cols>
  <sheetData>
    <row r="1" customFormat="false" ht="19.7" hidden="false" customHeight="false" outlineLevel="0" collapsed="false">
      <c r="A1" s="1" t="s">
        <v>81</v>
      </c>
    </row>
    <row r="2" customFormat="false" ht="15" hidden="false" customHeight="false" outlineLevel="0" collapsed="false">
      <c r="A2" s="2" t="s">
        <v>82</v>
      </c>
    </row>
    <row r="4" customFormat="false" ht="15" hidden="false" customHeight="false" outlineLevel="0" collapsed="false">
      <c r="A4" s="32" t="s">
        <v>83</v>
      </c>
    </row>
    <row r="5" customFormat="false" ht="39.55" hidden="false" customHeight="false" outlineLevel="0" collapsed="false">
      <c r="A5" s="33" t="s">
        <v>84</v>
      </c>
      <c r="B5" s="33" t="s">
        <v>85</v>
      </c>
      <c r="C5" s="33" t="s">
        <v>86</v>
      </c>
      <c r="D5" s="33" t="s">
        <v>87</v>
      </c>
      <c r="E5" s="33" t="s">
        <v>11</v>
      </c>
      <c r="F5" s="33" t="s">
        <v>12</v>
      </c>
      <c r="G5" s="33" t="s">
        <v>88</v>
      </c>
      <c r="H5" s="33" t="s">
        <v>89</v>
      </c>
    </row>
    <row r="6" customFormat="false" ht="15" hidden="false" customHeight="false" outlineLevel="0" collapsed="false">
      <c r="A6" s="21" t="n">
        <v>2020</v>
      </c>
      <c r="B6" s="34" t="n">
        <f aca="false">SUM('Modell ESIF'!C5:C6)</f>
        <v>30000</v>
      </c>
      <c r="C6" s="34" t="n">
        <f aca="false">'Modell ESIF'!K6</f>
        <v>30000</v>
      </c>
      <c r="D6" s="34" t="n">
        <f aca="false">'Modell ESIF'!J6*'Modell ESIF'!H7*'Modell ESIF'!B7</f>
        <v>30258.6055288446</v>
      </c>
      <c r="E6" s="35" t="n">
        <f aca="false">D6-C6</f>
        <v>258.605528844644</v>
      </c>
      <c r="F6" s="36" t="n">
        <f aca="false">E6/C6</f>
        <v>0.00862018429482147</v>
      </c>
      <c r="G6" s="36" t="n">
        <f aca="false">'Modell ESIF'!H7/'Modell ESIF'!H5-1</f>
        <v>0.0237623762376238</v>
      </c>
      <c r="H6" s="36" t="n">
        <f aca="false">'Modell ESIF'!B7/'Modell ESIF'!B5-1</f>
        <v>-0.00180635838150278</v>
      </c>
    </row>
    <row r="7" customFormat="false" ht="15" hidden="false" customHeight="false" outlineLevel="0" collapsed="false">
      <c r="A7" s="21" t="n">
        <v>2021</v>
      </c>
      <c r="B7" s="34" t="n">
        <f aca="false">SUM('Modell ESIF'!C7:C18)</f>
        <v>180000</v>
      </c>
      <c r="C7" s="34" t="n">
        <f aca="false">'Modell ESIF'!K18</f>
        <v>210000</v>
      </c>
      <c r="D7" s="34" t="n">
        <f aca="false">'Modell ESIF'!J18*'Modell ESIF'!H19*'Modell ESIF'!B19</f>
        <v>240251.717068918</v>
      </c>
      <c r="E7" s="35" t="n">
        <f aca="false">D7-C7</f>
        <v>30251.7170689184</v>
      </c>
      <c r="F7" s="36" t="n">
        <f aca="false">E7/C7</f>
        <v>0.144055795566278</v>
      </c>
      <c r="G7" s="36" t="n">
        <f aca="false">'Modell ESIF'!H19/'Modell ESIF'!H7-1</f>
        <v>0.286266924564797</v>
      </c>
      <c r="H7" s="36" t="n">
        <f aca="false">'Modell ESIF'!B19/'Modell ESIF'!B7-1</f>
        <v>-0.00141986135471472</v>
      </c>
    </row>
    <row r="8" customFormat="false" ht="15" hidden="false" customHeight="false" outlineLevel="0" collapsed="false">
      <c r="A8" s="21" t="n">
        <v>2022</v>
      </c>
      <c r="B8" s="34" t="n">
        <f aca="false">SUM('Modell ESIF'!C19:C30)</f>
        <v>180000</v>
      </c>
      <c r="C8" s="34" t="n">
        <f aca="false">'Modell ESIF'!K30</f>
        <v>390000</v>
      </c>
      <c r="D8" s="34" t="n">
        <f aca="false">'Modell ESIF'!J30*'Modell ESIF'!H31*'Modell ESIF'!B31</f>
        <v>446239.043916706</v>
      </c>
      <c r="E8" s="35" t="n">
        <f aca="false">D8-C8</f>
        <v>56239.0439167057</v>
      </c>
      <c r="F8" s="36" t="n">
        <f aca="false">E8/C8</f>
        <v>0.144202676709502</v>
      </c>
      <c r="G8" s="36" t="n">
        <f aca="false">'Modell ESIF'!H31/'Modell ESIF'!H19-1</f>
        <v>-0.0300751879699248</v>
      </c>
      <c r="H8" s="36" t="n">
        <f aca="false">'Modell ESIF'!B31/'Modell ESIF'!B19-1</f>
        <v>0.104131816661091</v>
      </c>
    </row>
    <row r="9" customFormat="false" ht="15" hidden="false" customHeight="false" outlineLevel="0" collapsed="false">
      <c r="A9" s="21" t="n">
        <v>2023</v>
      </c>
      <c r="B9" s="34" t="n">
        <f aca="false">SUM('Modell ESIF'!C31:C42)</f>
        <v>180000</v>
      </c>
      <c r="C9" s="34" t="n">
        <f aca="false">'Modell ESIF'!K42</f>
        <v>570000</v>
      </c>
      <c r="D9" s="34" t="n">
        <f aca="false">'Modell ESIF'!J42*'Modell ESIF'!H43*'Modell ESIF'!B43</f>
        <v>723851.878803438</v>
      </c>
      <c r="E9" s="35" t="n">
        <f aca="false">D9-C9</f>
        <v>153851.878803438</v>
      </c>
      <c r="F9" s="36" t="n">
        <f aca="false">E9/C9</f>
        <v>0.269915576848136</v>
      </c>
      <c r="G9" s="36" t="n">
        <f aca="false">'Modell ESIF'!H43/'Modell ESIF'!H31-1</f>
        <v>0.22015503875969</v>
      </c>
      <c r="H9" s="36" t="n">
        <f aca="false">'Modell ESIF'!B43/'Modell ESIF'!B31-1</f>
        <v>-0.0353256066459611</v>
      </c>
    </row>
    <row r="10" customFormat="false" ht="15" hidden="false" customHeight="false" outlineLevel="0" collapsed="false">
      <c r="A10" s="21" t="n">
        <v>2024</v>
      </c>
      <c r="B10" s="34" t="n">
        <f aca="false">SUM('Modell ESIF'!C43:C54)</f>
        <v>180000</v>
      </c>
      <c r="C10" s="34" t="n">
        <f aca="false">'Modell ESIF'!K54</f>
        <v>750000</v>
      </c>
      <c r="D10" s="34" t="n">
        <f aca="false">'Modell ESIF'!J54*'Modell ESIF'!H55*'Modell ESIF'!B55</f>
        <v>1187000.31470523</v>
      </c>
      <c r="E10" s="35" t="n">
        <f aca="false">D10-C10</f>
        <v>437000.31470523</v>
      </c>
      <c r="F10" s="36" t="n">
        <f aca="false">E10/C10</f>
        <v>0.58266708627364</v>
      </c>
      <c r="G10" s="36" t="n">
        <f aca="false">'Modell ESIF'!H55/'Modell ESIF'!H43-1</f>
        <v>0.254129606099111</v>
      </c>
      <c r="H10" s="36" t="n">
        <f aca="false">'Modell ESIF'!B55/'Modell ESIF'!B43-1</f>
        <v>0.0777143754580671</v>
      </c>
    </row>
    <row r="11" customFormat="false" ht="15" hidden="false" customHeight="false" outlineLevel="0" collapsed="false">
      <c r="A11" s="21" t="n">
        <v>2025</v>
      </c>
      <c r="B11" s="34" t="n">
        <f aca="false">SUM('Modell ESIF'!C55:C66)</f>
        <v>180000</v>
      </c>
      <c r="C11" s="34" t="n">
        <f aca="false">'Modell ESIF'!K66</f>
        <v>930000</v>
      </c>
      <c r="D11" s="34" t="n">
        <f aca="false">'Modell ESIF'!J66*'Modell ESIF'!H67*'Modell ESIF'!B67</f>
        <v>1845988.53174124</v>
      </c>
      <c r="E11" s="35" t="n">
        <f aca="false">D11-C11</f>
        <v>915988.531741245</v>
      </c>
      <c r="F11" s="36" t="n">
        <f aca="false">E11/C11</f>
        <v>0.984933905098112</v>
      </c>
      <c r="G11" s="36" t="n">
        <f aca="false">'Modell ESIF'!H67/'Modell ESIF'!H55-1</f>
        <v>0.477203647416413</v>
      </c>
      <c r="H11" s="36" t="n">
        <f aca="false">'Modell ESIF'!B67/'Modell ESIF'!B55-1</f>
        <v>-0.0669127826488233</v>
      </c>
    </row>
    <row r="12" customFormat="false" ht="15" hidden="false" customHeight="false" outlineLevel="0" collapsed="false">
      <c r="A12" s="21" t="s">
        <v>90</v>
      </c>
      <c r="B12" s="34" t="n">
        <f aca="false">SUM('Modell ESIF'!C67:C76)</f>
        <v>150000</v>
      </c>
      <c r="C12" s="34" t="n">
        <f aca="false">'Modell ESIF'!K77</f>
        <v>1080000</v>
      </c>
      <c r="D12" s="34" t="n">
        <f aca="false">'Modell ESIF'!M77</f>
        <v>2135513.94047404</v>
      </c>
      <c r="E12" s="35" t="n">
        <f aca="false">D12-C12</f>
        <v>1055513.94047404</v>
      </c>
      <c r="F12" s="36" t="n">
        <f aca="false">E12/C12</f>
        <v>0.977327722661146</v>
      </c>
      <c r="G12" s="36" t="n">
        <f aca="false">'Modell ESIF'!H77/'Modell ESIF'!H67-1</f>
        <v>0.133744855967078</v>
      </c>
      <c r="H12" s="36" t="n">
        <f aca="false">'Modell ESIF'!B77/'Modell ESIF'!B67-1</f>
        <v>-0.0549221718985893</v>
      </c>
    </row>
    <row r="14" customFormat="false" ht="15" hidden="false" customHeight="false" outlineLevel="0" collapsed="false">
      <c r="A14" s="32" t="s">
        <v>91</v>
      </c>
    </row>
    <row r="15" customFormat="false" ht="39.55" hidden="false" customHeight="false" outlineLevel="0" collapsed="false">
      <c r="A15" s="33" t="s">
        <v>84</v>
      </c>
      <c r="B15" s="33" t="s">
        <v>85</v>
      </c>
      <c r="C15" s="33" t="s">
        <v>86</v>
      </c>
      <c r="D15" s="33" t="s">
        <v>87</v>
      </c>
      <c r="E15" s="33" t="s">
        <v>11</v>
      </c>
      <c r="F15" s="33" t="s">
        <v>12</v>
      </c>
      <c r="G15" s="33" t="s">
        <v>88</v>
      </c>
      <c r="H15" s="33" t="s">
        <v>89</v>
      </c>
    </row>
    <row r="16" customFormat="false" ht="15" hidden="false" customHeight="false" outlineLevel="0" collapsed="false">
      <c r="A16" s="21" t="n">
        <v>2021</v>
      </c>
      <c r="B16" s="34" t="n">
        <f aca="false">SUM('Modell 84X0'!C5:C13)</f>
        <v>135000</v>
      </c>
      <c r="C16" s="34" t="n">
        <f aca="false">'Modell 84X0'!K13</f>
        <v>135000</v>
      </c>
      <c r="D16" s="34" t="n">
        <f aca="false">'Modell 84X0'!J13*'Modell 84X0'!H14*'Modell 84X0'!B14</f>
        <v>141523.99369128</v>
      </c>
      <c r="E16" s="35" t="n">
        <f aca="false">D16-C16</f>
        <v>6523.9936912799</v>
      </c>
      <c r="F16" s="36" t="n">
        <f aca="false">E16/C16</f>
        <v>0.0483258791946659</v>
      </c>
      <c r="G16" s="36" t="n">
        <f aca="false">'Modell 84X0'!H14/'Modell 84X0'!H5-1</f>
        <v>0.0813397129186602</v>
      </c>
      <c r="H16" s="36" t="n">
        <f aca="false">'Modell 84X0'!B14/'Modell 84X0'!B5-1</f>
        <v>-0.00526928836873919</v>
      </c>
    </row>
    <row r="17" customFormat="false" ht="15" hidden="false" customHeight="false" outlineLevel="0" collapsed="false">
      <c r="A17" s="21" t="n">
        <v>2022</v>
      </c>
      <c r="B17" s="34" t="n">
        <f aca="false">SUM('Modell 84X0'!C14:C25)</f>
        <v>180000</v>
      </c>
      <c r="C17" s="34" t="n">
        <f aca="false">'Modell 84X0'!K25</f>
        <v>315000</v>
      </c>
      <c r="D17" s="34" t="n">
        <f aca="false">'Modell 84X0'!J25*'Modell 84X0'!H26*'Modell 84X0'!B26</f>
        <v>300476.919593569</v>
      </c>
      <c r="E17" s="35" t="n">
        <f aca="false">D17-C17</f>
        <v>-14523.0804064313</v>
      </c>
      <c r="F17" s="36" t="n">
        <f aca="false">E17/C17</f>
        <v>-0.0461050171632741</v>
      </c>
      <c r="G17" s="36" t="n">
        <f aca="false">'Modell 84X0'!H26/'Modell 84X0'!H14-1</f>
        <v>-0.141592920353982</v>
      </c>
      <c r="H17" s="36" t="n">
        <f aca="false">'Modell 84X0'!B26/'Modell 84X0'!B14-1</f>
        <v>0.104131816661091</v>
      </c>
    </row>
    <row r="18" customFormat="false" ht="15" hidden="false" customHeight="false" outlineLevel="0" collapsed="false">
      <c r="A18" s="21" t="n">
        <v>2023</v>
      </c>
      <c r="B18" s="34" t="n">
        <f aca="false">SUM('Modell 84X0'!C26:C37)</f>
        <v>180000</v>
      </c>
      <c r="C18" s="34" t="n">
        <f aca="false">'Modell 84X0'!K37</f>
        <v>495000</v>
      </c>
      <c r="D18" s="34" t="n">
        <f aca="false">'Modell 84X0'!J37*'Modell 84X0'!H38*'Modell 84X0'!B38</f>
        <v>530600.325820894</v>
      </c>
      <c r="E18" s="35" t="n">
        <f aca="false">D18-C18</f>
        <v>35600.3258208938</v>
      </c>
      <c r="F18" s="36" t="n">
        <f aca="false">E18/C18</f>
        <v>0.0719198501432197</v>
      </c>
      <c r="G18" s="36" t="n">
        <f aca="false">'Modell 84X0'!H38/'Modell 84X0'!H26-1</f>
        <v>0.152061855670103</v>
      </c>
      <c r="H18" s="36" t="n">
        <f aca="false">'Modell 84X0'!B38/'Modell 84X0'!B26-1</f>
        <v>-0.0353256066459611</v>
      </c>
    </row>
    <row r="19" customFormat="false" ht="15" hidden="false" customHeight="false" outlineLevel="0" collapsed="false">
      <c r="A19" s="21" t="n">
        <v>2024</v>
      </c>
      <c r="B19" s="34" t="n">
        <f aca="false">SUM('Modell 84X0'!C38:C49)</f>
        <v>180000</v>
      </c>
      <c r="C19" s="34" t="n">
        <f aca="false">'Modell 84X0'!K49</f>
        <v>675000</v>
      </c>
      <c r="D19" s="34" t="n">
        <f aca="false">'Modell 84X0'!J49*'Modell 84X0'!H50*'Modell 84X0'!B50</f>
        <v>829377.01682439</v>
      </c>
      <c r="E19" s="35" t="n">
        <f aca="false">D19-C19</f>
        <v>154377.01682439</v>
      </c>
      <c r="F19" s="36" t="n">
        <f aca="false">E19/C19</f>
        <v>0.228706691591688</v>
      </c>
      <c r="G19" s="36" t="n">
        <f aca="false">'Modell 84X0'!H50/'Modell 84X0'!H38-1</f>
        <v>0.111856823266219</v>
      </c>
      <c r="H19" s="36" t="n">
        <f aca="false">'Modell 84X0'!B50/'Modell 84X0'!B38-1</f>
        <v>0.0777143754580671</v>
      </c>
    </row>
    <row r="20" customFormat="false" ht="15" hidden="false" customHeight="false" outlineLevel="0" collapsed="false">
      <c r="A20" s="21" t="n">
        <v>2025</v>
      </c>
      <c r="B20" s="34" t="n">
        <f aca="false">SUM('Modell 84X0'!C50:C61)</f>
        <v>180000</v>
      </c>
      <c r="C20" s="34" t="n">
        <f aca="false">'Modell 84X0'!K61</f>
        <v>855000</v>
      </c>
      <c r="D20" s="34" t="n">
        <f aca="false">'Modell 84X0'!J61*'Modell 84X0'!H62*'Modell 84X0'!B62</f>
        <v>1123388.26383052</v>
      </c>
      <c r="E20" s="35" t="n">
        <f aca="false">D20-C20</f>
        <v>268388.263830524</v>
      </c>
      <c r="F20" s="36" t="n">
        <f aca="false">E20/C20</f>
        <v>0.313904402140963</v>
      </c>
      <c r="G20" s="36" t="n">
        <f aca="false">'Modell 84X0'!H62/'Modell 84X0'!H50-1</f>
        <v>0.191146881287726</v>
      </c>
      <c r="H20" s="36" t="n">
        <f aca="false">'Modell 84X0'!B62/'Modell 84X0'!B50-1</f>
        <v>-0.0669127826488233</v>
      </c>
    </row>
    <row r="21" customFormat="false" ht="15" hidden="false" customHeight="false" outlineLevel="0" collapsed="false">
      <c r="A21" s="21" t="s">
        <v>90</v>
      </c>
      <c r="B21" s="34" t="n">
        <f aca="false">SUM('Modell 84X0'!C62:C71)</f>
        <v>150000</v>
      </c>
      <c r="C21" s="34" t="n">
        <f aca="false">'Modell 84X0'!K72</f>
        <v>1005000</v>
      </c>
      <c r="D21" s="34" t="n">
        <f aca="false">'Modell 84X0'!M72</f>
        <v>1574911.24871164</v>
      </c>
      <c r="E21" s="35" t="n">
        <f aca="false">D21-C21</f>
        <v>569911.248711641</v>
      </c>
      <c r="F21" s="36" t="n">
        <f aca="false">E21/C21</f>
        <v>0.567075869364817</v>
      </c>
      <c r="G21" s="36" t="n">
        <f aca="false">'Modell 84X0'!H72/'Modell 84X0'!H62-1</f>
        <v>0.334459459459459</v>
      </c>
      <c r="H21" s="36" t="n">
        <f aca="false">'Modell 84X0'!B72/'Modell 84X0'!B62-1</f>
        <v>-0.0549221718985893</v>
      </c>
    </row>
    <row r="23" customFormat="false" ht="15" hidden="false" customHeight="false" outlineLevel="0" collapsed="false">
      <c r="A23" s="32" t="s">
        <v>92</v>
      </c>
    </row>
    <row r="24" customFormat="false" ht="39.55" hidden="false" customHeight="false" outlineLevel="0" collapsed="false">
      <c r="A24" s="33" t="s">
        <v>84</v>
      </c>
      <c r="B24" s="33" t="s">
        <v>85</v>
      </c>
      <c r="C24" s="33" t="s">
        <v>86</v>
      </c>
      <c r="D24" s="33" t="s">
        <v>87</v>
      </c>
      <c r="E24" s="33" t="s">
        <v>11</v>
      </c>
      <c r="F24" s="33" t="s">
        <v>12</v>
      </c>
      <c r="G24" s="33" t="s">
        <v>88</v>
      </c>
      <c r="H24" s="33" t="s">
        <v>89</v>
      </c>
    </row>
    <row r="25" customFormat="false" ht="15" hidden="false" customHeight="false" outlineLevel="0" collapsed="false">
      <c r="A25" s="21" t="n">
        <v>2020</v>
      </c>
      <c r="B25" s="34" t="n">
        <f aca="false">SUM('Modell BRNT'!C5:C16)</f>
        <v>180000</v>
      </c>
      <c r="C25" s="34" t="n">
        <f aca="false">'Modell BRNT'!K16</f>
        <v>180000</v>
      </c>
      <c r="D25" s="34" t="n">
        <f aca="false">'Modell BRNT'!J16*'Modell BRNT'!H17*'Modell BRNT'!B17</f>
        <v>193654.72455711</v>
      </c>
      <c r="E25" s="35" t="n">
        <f aca="false">D25-C25</f>
        <v>13654.7245571102</v>
      </c>
      <c r="F25" s="36" t="n">
        <f aca="false">E25/C25</f>
        <v>0.0758595808728344</v>
      </c>
      <c r="G25" s="36" t="n">
        <f aca="false">'Modell BRNT'!H17/'Modell BRNT'!H5-1</f>
        <v>-0.379847770931497</v>
      </c>
      <c r="H25" s="36" t="n">
        <f aca="false">'Modell BRNT'!B17/'Modell BRNT'!B5-1</f>
        <v>0.0741970213529517</v>
      </c>
    </row>
    <row r="26" customFormat="false" ht="15" hidden="false" customHeight="false" outlineLevel="0" collapsed="false">
      <c r="A26" s="21" t="n">
        <v>2021</v>
      </c>
      <c r="B26" s="34" t="n">
        <f aca="false">SUM('Modell BRNT'!C17:C28)</f>
        <v>180000</v>
      </c>
      <c r="C26" s="34" t="n">
        <f aca="false">'Modell BRNT'!K28</f>
        <v>360000</v>
      </c>
      <c r="D26" s="34" t="n">
        <f aca="false">'Modell BRNT'!J28*'Modell BRNT'!H29*'Modell BRNT'!B29</f>
        <v>566971.739319997</v>
      </c>
      <c r="E26" s="35" t="n">
        <f aca="false">D26-C26</f>
        <v>206971.739319997</v>
      </c>
      <c r="F26" s="36" t="n">
        <f aca="false">E26/C26</f>
        <v>0.574921498111102</v>
      </c>
      <c r="G26" s="36" t="n">
        <f aca="false">'Modell BRNT'!H29/'Modell BRNT'!H17-1</f>
        <v>0.774400935125658</v>
      </c>
      <c r="H26" s="36" t="n">
        <f aca="false">'Modell BRNT'!B29/'Modell BRNT'!B17-1</f>
        <v>-0.00141986135471472</v>
      </c>
    </row>
    <row r="27" customFormat="false" ht="15" hidden="false" customHeight="false" outlineLevel="0" collapsed="false">
      <c r="A27" s="21" t="n">
        <v>2022</v>
      </c>
      <c r="B27" s="34" t="n">
        <f aca="false">SUM('Modell BRNT'!C29:C40)</f>
        <v>180000</v>
      </c>
      <c r="C27" s="34" t="n">
        <f aca="false">'Modell BRNT'!K40</f>
        <v>540000</v>
      </c>
      <c r="D27" s="34" t="n">
        <f aca="false">'Modell BRNT'!J40*'Modell BRNT'!H41*'Modell BRNT'!B41</f>
        <v>1108145.41837696</v>
      </c>
      <c r="E27" s="35" t="n">
        <f aca="false">D27-C27</f>
        <v>568145.418376963</v>
      </c>
      <c r="F27" s="36" t="n">
        <f aca="false">E27/C27</f>
        <v>1.05212114514252</v>
      </c>
      <c r="G27" s="36" t="n">
        <f aca="false">'Modell BRNT'!H41/'Modell BRNT'!H29-1</f>
        <v>0.481554677206851</v>
      </c>
      <c r="H27" s="36" t="n">
        <f aca="false">'Modell BRNT'!B41/'Modell BRNT'!B29-1</f>
        <v>0.104131816661091</v>
      </c>
    </row>
    <row r="28" customFormat="false" ht="15" hidden="false" customHeight="false" outlineLevel="0" collapsed="false">
      <c r="A28" s="21" t="n">
        <v>2023</v>
      </c>
      <c r="B28" s="34" t="n">
        <f aca="false">SUM('Modell BRNT'!C41:C52)</f>
        <v>180000</v>
      </c>
      <c r="C28" s="34" t="n">
        <f aca="false">'Modell BRNT'!K52</f>
        <v>720000</v>
      </c>
      <c r="D28" s="34" t="n">
        <f aca="false">'Modell BRNT'!J52*'Modell BRNT'!H53*'Modell BRNT'!B53</f>
        <v>1173843.03851945</v>
      </c>
      <c r="E28" s="35" t="n">
        <f aca="false">D28-C28</f>
        <v>453843.038519448</v>
      </c>
      <c r="F28" s="36" t="n">
        <f aca="false">E28/C28</f>
        <v>0.630337553499233</v>
      </c>
      <c r="G28" s="36" t="n">
        <f aca="false">'Modell BRNT'!H53/'Modell BRNT'!H41-1</f>
        <v>-0.0598043574922187</v>
      </c>
      <c r="H28" s="36" t="n">
        <f aca="false">'Modell BRNT'!B53/'Modell BRNT'!B41-1</f>
        <v>-0.0353256066459611</v>
      </c>
    </row>
    <row r="29" customFormat="false" ht="15" hidden="false" customHeight="false" outlineLevel="0" collapsed="false">
      <c r="A29" s="21" t="n">
        <v>2024</v>
      </c>
      <c r="B29" s="34" t="n">
        <f aca="false">SUM('Modell BRNT'!C53:C64)</f>
        <v>180000</v>
      </c>
      <c r="C29" s="34" t="n">
        <f aca="false">'Modell BRNT'!K64</f>
        <v>900000</v>
      </c>
      <c r="D29" s="34" t="n">
        <f aca="false">'Modell BRNT'!J64*'Modell BRNT'!H65*'Modell BRNT'!B65</f>
        <v>1623043.69155452</v>
      </c>
      <c r="E29" s="35" t="n">
        <f aca="false">D29-C29</f>
        <v>723043.69155452</v>
      </c>
      <c r="F29" s="36" t="n">
        <f aca="false">E29/C29</f>
        <v>0.803381879505022</v>
      </c>
      <c r="G29" s="36" t="n">
        <f aca="false">'Modell BRNT'!H65/'Modell BRNT'!H53-1</f>
        <v>0.134783636793568</v>
      </c>
      <c r="H29" s="36" t="n">
        <f aca="false">'Modell BRNT'!B65/'Modell BRNT'!B53-1</f>
        <v>0.0777143754580671</v>
      </c>
    </row>
    <row r="30" customFormat="false" ht="15" hidden="false" customHeight="false" outlineLevel="0" collapsed="false">
      <c r="A30" s="21" t="n">
        <v>2025</v>
      </c>
      <c r="B30" s="34" t="n">
        <f aca="false">SUM('Modell BRNT'!C65:C76)</f>
        <v>180000</v>
      </c>
      <c r="C30" s="34" t="n">
        <f aca="false">'Modell BRNT'!K76</f>
        <v>1080000</v>
      </c>
      <c r="D30" s="34" t="n">
        <f aca="false">'Modell BRNT'!J76*'Modell BRNT'!H77*'Modell BRNT'!B77</f>
        <v>1424885.24285732</v>
      </c>
      <c r="E30" s="35" t="n">
        <f aca="false">D30-C30</f>
        <v>344885.242857324</v>
      </c>
      <c r="F30" s="36" t="n">
        <f aca="false">E30/C30</f>
        <v>0.319338187830856</v>
      </c>
      <c r="G30" s="36" t="n">
        <f aca="false">'Modell BRNT'!H77/'Modell BRNT'!H65-1</f>
        <v>-0.161700354240467</v>
      </c>
      <c r="H30" s="36" t="n">
        <f aca="false">'Modell BRNT'!B77/'Modell BRNT'!B65-1</f>
        <v>-0.0669127826488233</v>
      </c>
    </row>
    <row r="31" customFormat="false" ht="15" hidden="false" customHeight="false" outlineLevel="0" collapsed="false">
      <c r="A31" s="21" t="s">
        <v>90</v>
      </c>
      <c r="B31" s="34" t="n">
        <f aca="false">SUM('Modell BRNT'!C77:C86)</f>
        <v>150000</v>
      </c>
      <c r="C31" s="34" t="n">
        <f aca="false">'Modell BRNT'!K87</f>
        <v>1230000</v>
      </c>
      <c r="D31" s="34" t="n">
        <f aca="false">'Modell BRNT'!M87</f>
        <v>3365058.05399974</v>
      </c>
      <c r="E31" s="35" t="n">
        <f aca="false">D31-C31</f>
        <v>2135058.05399974</v>
      </c>
      <c r="F31" s="36" t="n">
        <f aca="false">E31/C31</f>
        <v>1.73581955609735</v>
      </c>
      <c r="G31" s="36" t="n">
        <f aca="false">'Modell BRNT'!H87/'Modell BRNT'!H77-1</f>
        <v>1.33482475764355</v>
      </c>
      <c r="H31" s="36" t="n">
        <f aca="false">'Modell BRNT'!B87/'Modell BRNT'!B77-1</f>
        <v>-0.0549221718985893</v>
      </c>
    </row>
    <row r="33" customFormat="false" ht="15" hidden="false" customHeight="false" outlineLevel="0" collapsed="false">
      <c r="A33" s="32" t="s">
        <v>93</v>
      </c>
    </row>
    <row r="34" customFormat="false" ht="39.55" hidden="false" customHeight="false" outlineLevel="0" collapsed="false">
      <c r="A34" s="33" t="s">
        <v>84</v>
      </c>
      <c r="B34" s="33" t="s">
        <v>85</v>
      </c>
      <c r="C34" s="33" t="s">
        <v>86</v>
      </c>
      <c r="D34" s="33" t="s">
        <v>87</v>
      </c>
      <c r="E34" s="33" t="s">
        <v>11</v>
      </c>
      <c r="F34" s="33" t="s">
        <v>12</v>
      </c>
      <c r="G34" s="33" t="s">
        <v>88</v>
      </c>
      <c r="H34" s="33" t="s">
        <v>89</v>
      </c>
    </row>
    <row r="35" customFormat="false" ht="15" hidden="false" customHeight="false" outlineLevel="0" collapsed="false">
      <c r="A35" s="21" t="n">
        <v>2020</v>
      </c>
      <c r="B35" s="34" t="n">
        <f aca="false">SUM('Modell SXR2'!C5:C16)</f>
        <v>180000</v>
      </c>
      <c r="C35" s="34" t="n">
        <f aca="false">'Modell SXR2'!K16</f>
        <v>180000</v>
      </c>
      <c r="D35" s="34" t="n">
        <f aca="false">'Modell SXR2'!J16*'Modell SXR2'!H17*'Modell SXR2'!B17</f>
        <v>200027.336243187</v>
      </c>
      <c r="E35" s="35" t="n">
        <f aca="false">D35-C35</f>
        <v>20027.3362431868</v>
      </c>
      <c r="F35" s="36" t="n">
        <f aca="false">E35/C35</f>
        <v>0.111262979128816</v>
      </c>
      <c r="G35" s="36" t="n">
        <f aca="false">'Modell SXR2'!H17/'Modell SXR2'!H5-1</f>
        <v>-0.0368374487251669</v>
      </c>
      <c r="H35" s="36" t="n">
        <f aca="false">'Modell SXR2'!B17/'Modell SXR2'!B5-1</f>
        <v>0.0741970213529517</v>
      </c>
    </row>
    <row r="36" customFormat="false" ht="15" hidden="false" customHeight="false" outlineLevel="0" collapsed="false">
      <c r="A36" s="21" t="n">
        <v>2021</v>
      </c>
      <c r="B36" s="34" t="n">
        <f aca="false">SUM('Modell SXR2'!C17:C28)</f>
        <v>180000</v>
      </c>
      <c r="C36" s="34" t="n">
        <f aca="false">'Modell SXR2'!K28</f>
        <v>360000</v>
      </c>
      <c r="D36" s="34" t="n">
        <f aca="false">'Modell SXR2'!J28*'Modell SXR2'!H29*'Modell SXR2'!B29</f>
        <v>477525.27573301</v>
      </c>
      <c r="E36" s="35" t="n">
        <f aca="false">D36-C36</f>
        <v>117525.27573301</v>
      </c>
      <c r="F36" s="36" t="n">
        <f aca="false">E36/C36</f>
        <v>0.326459099258362</v>
      </c>
      <c r="G36" s="36" t="n">
        <f aca="false">'Modell SXR2'!H29/'Modell SXR2'!H17-1</f>
        <v>0.356242171189979</v>
      </c>
      <c r="H36" s="36" t="n">
        <f aca="false">'Modell SXR2'!B29/'Modell SXR2'!B17-1</f>
        <v>-0.00141986135471472</v>
      </c>
    </row>
    <row r="37" customFormat="false" ht="15" hidden="false" customHeight="false" outlineLevel="0" collapsed="false">
      <c r="A37" s="21" t="n">
        <v>2022</v>
      </c>
      <c r="B37" s="34" t="n">
        <f aca="false">SUM('Modell SXR2'!C29:C40)</f>
        <v>180000</v>
      </c>
      <c r="C37" s="34" t="n">
        <f aca="false">'Modell SXR2'!K40</f>
        <v>540000</v>
      </c>
      <c r="D37" s="34" t="n">
        <f aca="false">'Modell SXR2'!J40*'Modell SXR2'!H41*'Modell SXR2'!B41</f>
        <v>653481.783693582</v>
      </c>
      <c r="E37" s="35" t="n">
        <f aca="false">D37-C37</f>
        <v>113481.783693581</v>
      </c>
      <c r="F37" s="36" t="n">
        <f aca="false">E37/C37</f>
        <v>0.21015145128441</v>
      </c>
      <c r="G37" s="36" t="n">
        <f aca="false">'Modell SXR2'!H41/'Modell SXR2'!H29-1</f>
        <v>-0.0778892925312481</v>
      </c>
      <c r="H37" s="36" t="n">
        <f aca="false">'Modell SXR2'!B41/'Modell SXR2'!B29-1</f>
        <v>0.104131816661091</v>
      </c>
    </row>
    <row r="38" customFormat="false" ht="15" hidden="false" customHeight="false" outlineLevel="0" collapsed="false">
      <c r="A38" s="21" t="n">
        <v>2023</v>
      </c>
      <c r="B38" s="34" t="n">
        <f aca="false">SUM('Modell SXR2'!C41:C52)</f>
        <v>180000</v>
      </c>
      <c r="C38" s="34" t="n">
        <f aca="false">'Modell SXR2'!K52</f>
        <v>720000</v>
      </c>
      <c r="D38" s="34" t="n">
        <f aca="false">'Modell SXR2'!J52*'Modell SXR2'!H53*'Modell SXR2'!B53</f>
        <v>891897.919436261</v>
      </c>
      <c r="E38" s="35" t="n">
        <f aca="false">D38-C38</f>
        <v>171897.919436261</v>
      </c>
      <c r="F38" s="36" t="n">
        <f aca="false">E38/C38</f>
        <v>0.238747110328141</v>
      </c>
      <c r="G38" s="36" t="n">
        <f aca="false">'Modell SXR2'!H53/'Modell SXR2'!H41-1</f>
        <v>0.110844017094017</v>
      </c>
      <c r="H38" s="36" t="n">
        <f aca="false">'Modell SXR2'!B53/'Modell SXR2'!B41-1</f>
        <v>-0.0353256066459611</v>
      </c>
    </row>
    <row r="39" customFormat="false" ht="15" hidden="false" customHeight="false" outlineLevel="0" collapsed="false">
      <c r="A39" s="21" t="n">
        <v>2024</v>
      </c>
      <c r="B39" s="34" t="n">
        <f aca="false">SUM('Modell SXR2'!C53:C64)</f>
        <v>180000</v>
      </c>
      <c r="C39" s="34" t="n">
        <f aca="false">'Modell SXR2'!K64</f>
        <v>900000</v>
      </c>
      <c r="D39" s="34" t="n">
        <f aca="false">'Modell SXR2'!J64*'Modell SXR2'!H65*'Modell SXR2'!B65</f>
        <v>1339655.17031569</v>
      </c>
      <c r="E39" s="35" t="n">
        <f aca="false">D39-C39</f>
        <v>439655.170315687</v>
      </c>
      <c r="F39" s="36" t="n">
        <f aca="false">E39/C39</f>
        <v>0.488505744795208</v>
      </c>
      <c r="G39" s="36" t="n">
        <f aca="false">'Modell SXR2'!H65/'Modell SXR2'!H53-1</f>
        <v>0.179730704496273</v>
      </c>
      <c r="H39" s="36" t="n">
        <f aca="false">'Modell SXR2'!B65/'Modell SXR2'!B53-1</f>
        <v>0.0777143754580671</v>
      </c>
    </row>
    <row r="40" customFormat="false" ht="15" hidden="false" customHeight="false" outlineLevel="0" collapsed="false">
      <c r="A40" s="21" t="n">
        <v>2025</v>
      </c>
      <c r="B40" s="34" t="n">
        <f aca="false">SUM('Modell SXR2'!C65:C76)</f>
        <v>180000</v>
      </c>
      <c r="C40" s="34" t="n">
        <f aca="false">'Modell SXR2'!K76</f>
        <v>1080000</v>
      </c>
      <c r="D40" s="34" t="n">
        <f aca="false">'Modell SXR2'!J76*'Modell SXR2'!H77*'Modell SXR2'!B77</f>
        <v>1727907.00791528</v>
      </c>
      <c r="E40" s="35" t="n">
        <f aca="false">D40-C40</f>
        <v>647907.007915276</v>
      </c>
      <c r="F40" s="36" t="n">
        <f aca="false">E40/C40</f>
        <v>0.599913896217848</v>
      </c>
      <c r="G40" s="36" t="n">
        <f aca="false">'Modell SXR2'!H77/'Modell SXR2'!H65-1</f>
        <v>0.221491898501987</v>
      </c>
      <c r="H40" s="36" t="n">
        <f aca="false">'Modell SXR2'!B77/'Modell SXR2'!B65-1</f>
        <v>-0.0669127826488233</v>
      </c>
    </row>
    <row r="41" customFormat="false" ht="15" hidden="false" customHeight="false" outlineLevel="0" collapsed="false">
      <c r="A41" s="21" t="s">
        <v>90</v>
      </c>
      <c r="B41" s="34" t="n">
        <f aca="false">SUM('Modell SXR2'!C77:C86)</f>
        <v>150000</v>
      </c>
      <c r="C41" s="34" t="n">
        <f aca="false">'Modell SXR2'!K87</f>
        <v>1230000</v>
      </c>
      <c r="D41" s="34" t="n">
        <f aca="false">'Modell SXR2'!M87</f>
        <v>2069675.63792097</v>
      </c>
      <c r="E41" s="35" t="n">
        <f aca="false">D41-C41</f>
        <v>839675.637920971</v>
      </c>
      <c r="F41" s="36" t="n">
        <f aca="false">E41/C41</f>
        <v>0.682663120260952</v>
      </c>
      <c r="G41" s="36" t="n">
        <f aca="false">'Modell SXR2'!H87/'Modell SXR2'!H77-1</f>
        <v>0.168606348809077</v>
      </c>
      <c r="H41" s="36" t="n">
        <f aca="false">'Modell SXR2'!B87/'Modell SXR2'!B77-1</f>
        <v>-0.0549221718985893</v>
      </c>
    </row>
    <row r="43" customFormat="false" ht="15" hidden="false" customHeight="false" outlineLevel="0" collapsed="false">
      <c r="A43" s="32" t="s">
        <v>94</v>
      </c>
    </row>
    <row r="44" customFormat="false" ht="39.55" hidden="false" customHeight="false" outlineLevel="0" collapsed="false">
      <c r="A44" s="33" t="s">
        <v>84</v>
      </c>
      <c r="B44" s="33" t="s">
        <v>85</v>
      </c>
      <c r="C44" s="33" t="s">
        <v>86</v>
      </c>
      <c r="D44" s="33" t="s">
        <v>87</v>
      </c>
      <c r="E44" s="33" t="s">
        <v>11</v>
      </c>
      <c r="F44" s="33" t="s">
        <v>12</v>
      </c>
      <c r="G44" s="33" t="s">
        <v>88</v>
      </c>
      <c r="H44" s="33" t="s">
        <v>89</v>
      </c>
    </row>
    <row r="45" customFormat="false" ht="15" hidden="false" customHeight="false" outlineLevel="0" collapsed="false">
      <c r="A45" s="21" t="n">
        <v>2020</v>
      </c>
      <c r="B45" s="34" t="n">
        <f aca="false">SUM('Modell CEMS'!C5:C16)</f>
        <v>180000</v>
      </c>
      <c r="C45" s="34" t="n">
        <f aca="false">'Modell CEMS'!K16</f>
        <v>180000</v>
      </c>
      <c r="D45" s="34" t="n">
        <f aca="false">'Modell CEMS'!J16*'Modell CEMS'!H17*'Modell CEMS'!B17</f>
        <v>207815.239717488</v>
      </c>
      <c r="E45" s="35" t="n">
        <f aca="false">D45-C45</f>
        <v>27815.2397174883</v>
      </c>
      <c r="F45" s="36" t="n">
        <f aca="false">E45/C45</f>
        <v>0.154529109541602</v>
      </c>
      <c r="G45" s="36" t="n">
        <f aca="false">'Modell CEMS'!H17/'Modell CEMS'!H5-1</f>
        <v>-0.0883280757097791</v>
      </c>
      <c r="H45" s="36" t="n">
        <f aca="false">'Modell CEMS'!B17/'Modell CEMS'!B5-1</f>
        <v>0.0741970213529517</v>
      </c>
    </row>
    <row r="46" customFormat="false" ht="15" hidden="false" customHeight="false" outlineLevel="0" collapsed="false">
      <c r="A46" s="21" t="n">
        <v>2021</v>
      </c>
      <c r="B46" s="34" t="n">
        <f aca="false">SUM('Modell CEMS'!C17:C28)</f>
        <v>180000</v>
      </c>
      <c r="C46" s="34" t="n">
        <f aca="false">'Modell CEMS'!K28</f>
        <v>360000</v>
      </c>
      <c r="D46" s="34" t="n">
        <f aca="false">'Modell CEMS'!J28*'Modell CEMS'!H29*'Modell CEMS'!B29</f>
        <v>463490.099777558</v>
      </c>
      <c r="E46" s="35" t="n">
        <f aca="false">D46-C46</f>
        <v>103490.099777558</v>
      </c>
      <c r="F46" s="36" t="n">
        <f aca="false">E46/C46</f>
        <v>0.287472499382105</v>
      </c>
      <c r="G46" s="36" t="n">
        <f aca="false">'Modell CEMS'!H29/'Modell CEMS'!H17-1</f>
        <v>0.26643598615917</v>
      </c>
      <c r="H46" s="36" t="n">
        <f aca="false">'Modell CEMS'!B29/'Modell CEMS'!B17-1</f>
        <v>-0.00141986135471472</v>
      </c>
    </row>
    <row r="47" customFormat="false" ht="15" hidden="false" customHeight="false" outlineLevel="0" collapsed="false">
      <c r="A47" s="21" t="n">
        <v>2022</v>
      </c>
      <c r="B47" s="34" t="n">
        <f aca="false">SUM('Modell CEMS'!C29:C40)</f>
        <v>180000</v>
      </c>
      <c r="C47" s="34" t="n">
        <f aca="false">'Modell CEMS'!K40</f>
        <v>540000</v>
      </c>
      <c r="D47" s="34" t="n">
        <f aca="false">'Modell CEMS'!J40*'Modell CEMS'!H41*'Modell CEMS'!B41</f>
        <v>666278.311339623</v>
      </c>
      <c r="E47" s="35" t="n">
        <f aca="false">D47-C47</f>
        <v>126278.311339623</v>
      </c>
      <c r="F47" s="36" t="n">
        <f aca="false">E47/C47</f>
        <v>0.233848724703006</v>
      </c>
      <c r="G47" s="36" t="n">
        <f aca="false">'Modell CEMS'!H41/'Modell CEMS'!H29-1</f>
        <v>-0.0505464480874317</v>
      </c>
      <c r="H47" s="36" t="n">
        <f aca="false">'Modell CEMS'!B41/'Modell CEMS'!B29-1</f>
        <v>0.104131816661091</v>
      </c>
    </row>
    <row r="48" customFormat="false" ht="15" hidden="false" customHeight="false" outlineLevel="0" collapsed="false">
      <c r="A48" s="21" t="n">
        <v>2023</v>
      </c>
      <c r="B48" s="34" t="n">
        <f aca="false">SUM('Modell CEMS'!C41:C52)</f>
        <v>180000</v>
      </c>
      <c r="C48" s="34" t="n">
        <f aca="false">'Modell CEMS'!K52</f>
        <v>720000</v>
      </c>
      <c r="D48" s="34" t="n">
        <f aca="false">'Modell CEMS'!J52*'Modell CEMS'!H53*'Modell CEMS'!B53</f>
        <v>926009.489170232</v>
      </c>
      <c r="E48" s="35" t="n">
        <f aca="false">D48-C48</f>
        <v>206009.489170232</v>
      </c>
      <c r="F48" s="36" t="n">
        <f aca="false">E48/C48</f>
        <v>0.286124290514211</v>
      </c>
      <c r="G48" s="36" t="n">
        <f aca="false">'Modell CEMS'!H53/'Modell CEMS'!H41-1</f>
        <v>0.145323741007194</v>
      </c>
      <c r="H48" s="36" t="n">
        <f aca="false">'Modell CEMS'!B53/'Modell CEMS'!B41-1</f>
        <v>-0.0353256066459611</v>
      </c>
    </row>
    <row r="49" customFormat="false" ht="15" hidden="false" customHeight="false" outlineLevel="0" collapsed="false">
      <c r="A49" s="21" t="n">
        <v>2024</v>
      </c>
      <c r="B49" s="34" t="n">
        <f aca="false">SUM('Modell CEMS'!C53:C64)</f>
        <v>180000</v>
      </c>
      <c r="C49" s="34" t="n">
        <f aca="false">'Modell CEMS'!K64</f>
        <v>900000</v>
      </c>
      <c r="D49" s="34" t="n">
        <f aca="false">'Modell CEMS'!J64*'Modell CEMS'!H65*'Modell CEMS'!B65</f>
        <v>1289888.92843019</v>
      </c>
      <c r="E49" s="35" t="n">
        <f aca="false">D49-C49</f>
        <v>389888.928430192</v>
      </c>
      <c r="F49" s="36" t="n">
        <f aca="false">E49/C49</f>
        <v>0.433209920477992</v>
      </c>
      <c r="G49" s="36" t="n">
        <f aca="false">'Modell CEMS'!H65/'Modell CEMS'!H53-1</f>
        <v>0.0992462311557789</v>
      </c>
      <c r="H49" s="36" t="n">
        <f aca="false">'Modell CEMS'!B65/'Modell CEMS'!B53-1</f>
        <v>0.0777143754580671</v>
      </c>
    </row>
    <row r="50" customFormat="false" ht="15" hidden="false" customHeight="false" outlineLevel="0" collapsed="false">
      <c r="A50" s="21" t="n">
        <v>2025</v>
      </c>
      <c r="B50" s="34" t="n">
        <f aca="false">SUM('Modell CEMS'!C65:C76)</f>
        <v>180000</v>
      </c>
      <c r="C50" s="34" t="n">
        <f aca="false">'Modell CEMS'!K76</f>
        <v>1080000</v>
      </c>
      <c r="D50" s="34" t="n">
        <f aca="false">'Modell CEMS'!J76*'Modell CEMS'!H77*'Modell CEMS'!B77</f>
        <v>1839578.52778812</v>
      </c>
      <c r="E50" s="35" t="n">
        <f aca="false">D50-C50</f>
        <v>759578.52778812</v>
      </c>
      <c r="F50" s="36" t="n">
        <f aca="false">E50/C50</f>
        <v>0.703313451655667</v>
      </c>
      <c r="G50" s="36" t="n">
        <f aca="false">'Modell CEMS'!H77/'Modell CEMS'!H65-1</f>
        <v>0.358857142857143</v>
      </c>
      <c r="H50" s="36" t="n">
        <f aca="false">'Modell CEMS'!B77/'Modell CEMS'!B65-1</f>
        <v>-0.0669127826488233</v>
      </c>
    </row>
    <row r="51" customFormat="false" ht="15" hidden="false" customHeight="false" outlineLevel="0" collapsed="false">
      <c r="A51" s="21" t="s">
        <v>90</v>
      </c>
      <c r="B51" s="34" t="n">
        <f aca="false">SUM('Modell CEMS'!C77:C86)</f>
        <v>150000</v>
      </c>
      <c r="C51" s="34" t="n">
        <f aca="false">'Modell CEMS'!K87</f>
        <v>1230000</v>
      </c>
      <c r="D51" s="34" t="n">
        <f aca="false">'Modell CEMS'!M87</f>
        <v>2134240.29291391</v>
      </c>
      <c r="E51" s="35" t="n">
        <f aca="false">D51-C51</f>
        <v>904240.292913912</v>
      </c>
      <c r="F51" s="36" t="n">
        <f aca="false">E51/C51</f>
        <v>0.735154709686108</v>
      </c>
      <c r="G51" s="36" t="n">
        <f aca="false">'Modell CEMS'!H87/'Modell CEMS'!H77-1</f>
        <v>0.139613120269134</v>
      </c>
      <c r="H51" s="36" t="n">
        <f aca="false">'Modell CEMS'!B87/'Modell CEMS'!B77-1</f>
        <v>-0.0549221718985893</v>
      </c>
    </row>
    <row r="53" customFormat="false" ht="15" hidden="false" customHeight="false" outlineLevel="0" collapsed="false">
      <c r="A53" s="32" t="s">
        <v>95</v>
      </c>
    </row>
    <row r="54" customFormat="false" ht="39.55" hidden="false" customHeight="false" outlineLevel="0" collapsed="false">
      <c r="A54" s="33" t="s">
        <v>84</v>
      </c>
      <c r="B54" s="33" t="s">
        <v>85</v>
      </c>
      <c r="C54" s="33" t="s">
        <v>86</v>
      </c>
      <c r="D54" s="33" t="s">
        <v>87</v>
      </c>
      <c r="E54" s="33" t="s">
        <v>11</v>
      </c>
      <c r="F54" s="33" t="s">
        <v>12</v>
      </c>
      <c r="G54" s="33" t="s">
        <v>88</v>
      </c>
      <c r="H54" s="33" t="s">
        <v>89</v>
      </c>
    </row>
    <row r="55" customFormat="false" ht="15" hidden="false" customHeight="false" outlineLevel="0" collapsed="false">
      <c r="A55" s="21" t="n">
        <v>2020</v>
      </c>
      <c r="B55" s="34" t="n">
        <f aca="false">SUM('Modell CEBL'!C5:C16)</f>
        <v>180000</v>
      </c>
      <c r="C55" s="34" t="n">
        <f aca="false">'Modell CEBL'!K16</f>
        <v>180000</v>
      </c>
      <c r="D55" s="34" t="n">
        <f aca="false">'Modell CEBL'!J16*'Modell CEBL'!H17*'Modell CEBL'!B17</f>
        <v>218935.556736098</v>
      </c>
      <c r="E55" s="35" t="n">
        <f aca="false">D55-C55</f>
        <v>38935.5567360978</v>
      </c>
      <c r="F55" s="36" t="n">
        <f aca="false">E55/C55</f>
        <v>0.216308648533877</v>
      </c>
      <c r="G55" s="36" t="n">
        <f aca="false">'Modell CEBL'!H17/'Modell CEBL'!H5-1</f>
        <v>0.152556878967263</v>
      </c>
      <c r="H55" s="36" t="n">
        <f aca="false">'Modell CEBL'!B17/'Modell CEBL'!B5-1</f>
        <v>0.0741970213529517</v>
      </c>
    </row>
    <row r="56" customFormat="false" ht="15" hidden="false" customHeight="false" outlineLevel="0" collapsed="false">
      <c r="A56" s="21" t="n">
        <v>2021</v>
      </c>
      <c r="B56" s="34" t="n">
        <f aca="false">SUM('Modell CEBL'!C17:C28)</f>
        <v>180000</v>
      </c>
      <c r="C56" s="34" t="n">
        <f aca="false">'Modell CEBL'!K28</f>
        <v>360000</v>
      </c>
      <c r="D56" s="34" t="n">
        <f aca="false">'Modell CEBL'!J28*'Modell CEBL'!H29*'Modell CEBL'!B29</f>
        <v>396712.563162213</v>
      </c>
      <c r="E56" s="35" t="n">
        <f aca="false">D56-C56</f>
        <v>36712.5631622132</v>
      </c>
      <c r="F56" s="36" t="n">
        <f aca="false">E56/C56</f>
        <v>0.101979342117259</v>
      </c>
      <c r="G56" s="36" t="n">
        <f aca="false">'Modell CEBL'!H29/'Modell CEBL'!H17-1</f>
        <v>0.0196163366336635</v>
      </c>
      <c r="H56" s="36" t="n">
        <f aca="false">'Modell CEBL'!B29/'Modell CEBL'!B17-1</f>
        <v>-0.00141986135471472</v>
      </c>
    </row>
    <row r="57" customFormat="false" ht="15" hidden="false" customHeight="false" outlineLevel="0" collapsed="false">
      <c r="A57" s="21" t="n">
        <v>2022</v>
      </c>
      <c r="B57" s="34" t="n">
        <f aca="false">SUM('Modell CEBL'!C29:C40)</f>
        <v>180000</v>
      </c>
      <c r="C57" s="34" t="n">
        <f aca="false">'Modell CEBL'!K40</f>
        <v>540000</v>
      </c>
      <c r="D57" s="34" t="n">
        <f aca="false">'Modell CEBL'!J40*'Modell CEBL'!H41*'Modell CEBL'!B41</f>
        <v>540114.232092559</v>
      </c>
      <c r="E57" s="35" t="n">
        <f aca="false">D57-C57</f>
        <v>114.232092558872</v>
      </c>
      <c r="F57" s="36" t="n">
        <f aca="false">E57/C57</f>
        <v>0.000211540912146059</v>
      </c>
      <c r="G57" s="36" t="n">
        <f aca="false">'Modell CEBL'!H41/'Modell CEBL'!H29-1</f>
        <v>-0.150876980032773</v>
      </c>
      <c r="H57" s="36" t="n">
        <f aca="false">'Modell CEBL'!B41/'Modell CEBL'!B29-1</f>
        <v>0.104131816661091</v>
      </c>
    </row>
    <row r="58" customFormat="false" ht="15" hidden="false" customHeight="false" outlineLevel="0" collapsed="false">
      <c r="A58" s="21" t="n">
        <v>2023</v>
      </c>
      <c r="B58" s="34" t="n">
        <f aca="false">SUM('Modell CEBL'!C41:C52)</f>
        <v>180000</v>
      </c>
      <c r="C58" s="34" t="n">
        <f aca="false">'Modell CEBL'!K52</f>
        <v>720000</v>
      </c>
      <c r="D58" s="34" t="n">
        <f aca="false">'Modell CEBL'!J52*'Modell CEBL'!H53*'Modell CEBL'!B53</f>
        <v>723733.834087903</v>
      </c>
      <c r="E58" s="35" t="n">
        <f aca="false">D58-C58</f>
        <v>3733.83408790338</v>
      </c>
      <c r="F58" s="36" t="n">
        <f aca="false">E58/C58</f>
        <v>0.00518588067764358</v>
      </c>
      <c r="G58" s="36" t="n">
        <f aca="false">'Modell CEBL'!H53/'Modell CEBL'!H41-1</f>
        <v>0.0383818168822816</v>
      </c>
      <c r="H58" s="36" t="n">
        <f aca="false">'Modell CEBL'!B53/'Modell CEBL'!B41-1</f>
        <v>-0.0353256066459611</v>
      </c>
    </row>
    <row r="59" customFormat="false" ht="15" hidden="false" customHeight="false" outlineLevel="0" collapsed="false">
      <c r="A59" s="21" t="n">
        <v>2024</v>
      </c>
      <c r="B59" s="34" t="n">
        <f aca="false">SUM('Modell CEBL'!C53:C64)</f>
        <v>180000</v>
      </c>
      <c r="C59" s="34" t="n">
        <f aca="false">'Modell CEBL'!K64</f>
        <v>900000</v>
      </c>
      <c r="D59" s="34" t="n">
        <f aca="false">'Modell CEBL'!J64*'Modell CEBL'!H65*'Modell CEBL'!B65</f>
        <v>1113875.51701868</v>
      </c>
      <c r="E59" s="35" t="n">
        <f aca="false">D59-C59</f>
        <v>213875.517018684</v>
      </c>
      <c r="F59" s="36" t="n">
        <f aca="false">E59/C59</f>
        <v>0.237639463354093</v>
      </c>
      <c r="G59" s="36" t="n">
        <f aca="false">'Modell CEBL'!H65/'Modell CEBL'!H53-1</f>
        <v>0.170842511013216</v>
      </c>
      <c r="H59" s="36" t="n">
        <f aca="false">'Modell CEBL'!B65/'Modell CEBL'!B53-1</f>
        <v>0.0777143754580671</v>
      </c>
    </row>
    <row r="60" customFormat="false" ht="15" hidden="false" customHeight="false" outlineLevel="0" collapsed="false">
      <c r="A60" s="21" t="n">
        <v>2025</v>
      </c>
      <c r="B60" s="34" t="n">
        <f aca="false">SUM('Modell CEBL'!C65:C76)</f>
        <v>180000</v>
      </c>
      <c r="C60" s="34" t="n">
        <f aca="false">'Modell CEBL'!K76</f>
        <v>1080000</v>
      </c>
      <c r="D60" s="34" t="n">
        <f aca="false">'Modell CEBL'!J76*'Modell CEBL'!H77*'Modell CEBL'!B77</f>
        <v>1435344.60672595</v>
      </c>
      <c r="E60" s="35" t="n">
        <f aca="false">D60-C60</f>
        <v>355344.606725946</v>
      </c>
      <c r="F60" s="36" t="n">
        <f aca="false">E60/C60</f>
        <v>0.329022784005505</v>
      </c>
      <c r="G60" s="36" t="n">
        <f aca="false">'Modell CEBL'!H77/'Modell CEBL'!H65-1</f>
        <v>0.192416225749559</v>
      </c>
      <c r="H60" s="36" t="n">
        <f aca="false">'Modell CEBL'!B77/'Modell CEBL'!B65-1</f>
        <v>-0.0669127826488233</v>
      </c>
    </row>
    <row r="61" customFormat="false" ht="15" hidden="false" customHeight="false" outlineLevel="0" collapsed="false">
      <c r="A61" s="21" t="s">
        <v>90</v>
      </c>
      <c r="B61" s="34" t="n">
        <f aca="false">SUM('Modell CEBL'!C77:C86)</f>
        <v>150000</v>
      </c>
      <c r="C61" s="34" t="n">
        <f aca="false">'Modell CEBL'!K87</f>
        <v>1230000</v>
      </c>
      <c r="D61" s="34" t="n">
        <f aca="false">'Modell CEBL'!M87</f>
        <v>1816224.32615818</v>
      </c>
      <c r="E61" s="35" t="n">
        <f aca="false">D61-C61</f>
        <v>586224.326158183</v>
      </c>
      <c r="F61" s="36" t="n">
        <f aca="false">E61/C61</f>
        <v>0.476605143218035</v>
      </c>
      <c r="G61" s="36" t="n">
        <f aca="false">'Modell CEBL'!H87/'Modell CEBL'!H77-1</f>
        <v>0.226396489671153</v>
      </c>
      <c r="H61" s="36" t="n">
        <f aca="false">'Modell CEBL'!B87/'Modell CEBL'!B77-1</f>
        <v>-0.0549221718985893</v>
      </c>
    </row>
    <row r="63" customFormat="false" ht="15" hidden="false" customHeight="false" outlineLevel="0" collapsed="false">
      <c r="A63" s="32" t="s">
        <v>96</v>
      </c>
    </row>
    <row r="64" customFormat="false" ht="39.55" hidden="false" customHeight="false" outlineLevel="0" collapsed="false">
      <c r="A64" s="33" t="s">
        <v>84</v>
      </c>
      <c r="B64" s="33" t="s">
        <v>85</v>
      </c>
      <c r="C64" s="33" t="s">
        <v>86</v>
      </c>
      <c r="D64" s="33" t="s">
        <v>87</v>
      </c>
      <c r="E64" s="33" t="s">
        <v>11</v>
      </c>
      <c r="F64" s="33" t="s">
        <v>12</v>
      </c>
      <c r="G64" s="33" t="s">
        <v>88</v>
      </c>
      <c r="H64" s="33" t="s">
        <v>89</v>
      </c>
    </row>
    <row r="65" customFormat="false" ht="15" hidden="false" customHeight="false" outlineLevel="0" collapsed="false">
      <c r="A65" s="21" t="n">
        <v>2020</v>
      </c>
      <c r="B65" s="34" t="n">
        <f aca="false">SUM('Modell EUNM'!C5:C16)</f>
        <v>180000</v>
      </c>
      <c r="C65" s="34" t="n">
        <f aca="false">'Modell EUNM'!K16</f>
        <v>180000</v>
      </c>
      <c r="D65" s="34" t="n">
        <f aca="false">'Modell EUNM'!J16*'Modell EUNM'!H17*'Modell EUNM'!B17</f>
        <v>215639.768941327</v>
      </c>
      <c r="E65" s="35" t="n">
        <f aca="false">D65-C65</f>
        <v>35639.7689413272</v>
      </c>
      <c r="F65" s="36" t="n">
        <f aca="false">E65/C65</f>
        <v>0.197998716340707</v>
      </c>
      <c r="G65" s="36" t="n">
        <f aca="false">'Modell EUNM'!H17/'Modell EUNM'!H5-1</f>
        <v>0.069135802469136</v>
      </c>
      <c r="H65" s="36" t="n">
        <f aca="false">'Modell EUNM'!B17/'Modell EUNM'!B5-1</f>
        <v>0.0741970213529517</v>
      </c>
    </row>
    <row r="66" customFormat="false" ht="15" hidden="false" customHeight="false" outlineLevel="0" collapsed="false">
      <c r="A66" s="21" t="n">
        <v>2021</v>
      </c>
      <c r="B66" s="34" t="n">
        <f aca="false">SUM('Modell EUNM'!C17:C28)</f>
        <v>180000</v>
      </c>
      <c r="C66" s="34" t="n">
        <f aca="false">'Modell EUNM'!K28</f>
        <v>360000</v>
      </c>
      <c r="D66" s="34" t="n">
        <f aca="false">'Modell EUNM'!J28*'Modell EUNM'!H29*'Modell EUNM'!B29</f>
        <v>401932.627290249</v>
      </c>
      <c r="E66" s="35" t="n">
        <f aca="false">D66-C66</f>
        <v>41932.6272902488</v>
      </c>
      <c r="F66" s="36" t="n">
        <f aca="false">E66/C66</f>
        <v>0.116479520250691</v>
      </c>
      <c r="G66" s="36" t="n">
        <f aca="false">'Modell EUNM'!H29/'Modell EUNM'!H17-1</f>
        <v>0.0450346420323327</v>
      </c>
      <c r="H66" s="36" t="n">
        <f aca="false">'Modell EUNM'!B29/'Modell EUNM'!B17-1</f>
        <v>-0.00141986135471472</v>
      </c>
    </row>
    <row r="67" customFormat="false" ht="15" hidden="false" customHeight="false" outlineLevel="0" collapsed="false">
      <c r="A67" s="21" t="n">
        <v>2022</v>
      </c>
      <c r="B67" s="34" t="n">
        <f aca="false">SUM('Modell EUNM'!C29:C40)</f>
        <v>180000</v>
      </c>
      <c r="C67" s="34" t="n">
        <f aca="false">'Modell EUNM'!K40</f>
        <v>540000</v>
      </c>
      <c r="D67" s="34" t="n">
        <f aca="false">'Modell EUNM'!J40*'Modell EUNM'!H41*'Modell EUNM'!B41</f>
        <v>548162.072443245</v>
      </c>
      <c r="E67" s="35" t="n">
        <f aca="false">D67-C67</f>
        <v>8162.07244324451</v>
      </c>
      <c r="F67" s="36" t="n">
        <f aca="false">E67/C67</f>
        <v>0.0151149489689713</v>
      </c>
      <c r="G67" s="36" t="n">
        <f aca="false">'Modell EUNM'!H41/'Modell EUNM'!H29-1</f>
        <v>-0.143093922651934</v>
      </c>
      <c r="H67" s="36" t="n">
        <f aca="false">'Modell EUNM'!B41/'Modell EUNM'!B29-1</f>
        <v>0.104131816661091</v>
      </c>
    </row>
    <row r="68" customFormat="false" ht="15" hidden="false" customHeight="false" outlineLevel="0" collapsed="false">
      <c r="A68" s="21" t="n">
        <v>2023</v>
      </c>
      <c r="B68" s="34" t="n">
        <f aca="false">SUM('Modell EUNM'!C41:C52)</f>
        <v>180000</v>
      </c>
      <c r="C68" s="34" t="n">
        <f aca="false">'Modell EUNM'!K52</f>
        <v>720000</v>
      </c>
      <c r="D68" s="34" t="n">
        <f aca="false">'Modell EUNM'!J52*'Modell EUNM'!H53*'Modell EUNM'!B53</f>
        <v>745225.427790763</v>
      </c>
      <c r="E68" s="35" t="n">
        <f aca="false">D68-C68</f>
        <v>25225.4277907634</v>
      </c>
      <c r="F68" s="36" t="n">
        <f aca="false">E68/C68</f>
        <v>0.0350353163760603</v>
      </c>
      <c r="G68" s="36" t="n">
        <f aca="false">'Modell EUNM'!H53/'Modell EUNM'!H41-1</f>
        <v>0.0586718246292715</v>
      </c>
      <c r="H68" s="36" t="n">
        <f aca="false">'Modell EUNM'!B53/'Modell EUNM'!B41-1</f>
        <v>-0.0353256066459611</v>
      </c>
    </row>
    <row r="69" customFormat="false" ht="15" hidden="false" customHeight="false" outlineLevel="0" collapsed="false">
      <c r="A69" s="21" t="n">
        <v>2024</v>
      </c>
      <c r="B69" s="34" t="n">
        <f aca="false">SUM('Modell EUNM'!C53:C64)</f>
        <v>180000</v>
      </c>
      <c r="C69" s="34" t="n">
        <f aca="false">'Modell EUNM'!K64</f>
        <v>900000</v>
      </c>
      <c r="D69" s="34" t="n">
        <f aca="false">'Modell EUNM'!J64*'Modell EUNM'!H65*'Modell EUNM'!B65</f>
        <v>1113530.40502764</v>
      </c>
      <c r="E69" s="35" t="n">
        <f aca="false">D69-C69</f>
        <v>213530.40502764</v>
      </c>
      <c r="F69" s="36" t="n">
        <f aca="false">E69/C69</f>
        <v>0.237256005586267</v>
      </c>
      <c r="G69" s="36" t="n">
        <f aca="false">'Modell EUNM'!H65/'Modell EUNM'!H53-1</f>
        <v>0.139159561510353</v>
      </c>
      <c r="H69" s="36" t="n">
        <f aca="false">'Modell EUNM'!B65/'Modell EUNM'!B53-1</f>
        <v>0.0777143754580671</v>
      </c>
    </row>
    <row r="70" customFormat="false" ht="15" hidden="false" customHeight="false" outlineLevel="0" collapsed="false">
      <c r="A70" s="21" t="n">
        <v>2025</v>
      </c>
      <c r="B70" s="34" t="n">
        <f aca="false">SUM('Modell EUNM'!C65:C76)</f>
        <v>180000</v>
      </c>
      <c r="C70" s="34" t="n">
        <f aca="false">'Modell EUNM'!K76</f>
        <v>1080000</v>
      </c>
      <c r="D70" s="34" t="n">
        <f aca="false">'Modell EUNM'!J76*'Modell EUNM'!H77*'Modell EUNM'!B77</f>
        <v>1433602.96276542</v>
      </c>
      <c r="E70" s="35" t="n">
        <f aca="false">D70-C70</f>
        <v>353602.962765415</v>
      </c>
      <c r="F70" s="36" t="n">
        <f aca="false">E70/C70</f>
        <v>0.327410150708718</v>
      </c>
      <c r="G70" s="36" t="n">
        <f aca="false">'Modell EUNM'!H77/'Modell EUNM'!H65-1</f>
        <v>0.191125367548784</v>
      </c>
      <c r="H70" s="36" t="n">
        <f aca="false">'Modell EUNM'!B77/'Modell EUNM'!B65-1</f>
        <v>-0.0669127826488233</v>
      </c>
    </row>
    <row r="71" customFormat="false" ht="15" hidden="false" customHeight="false" outlineLevel="0" collapsed="false">
      <c r="A71" s="21" t="s">
        <v>90</v>
      </c>
      <c r="B71" s="34" t="n">
        <f aca="false">SUM('Modell EUNM'!C77:C86)</f>
        <v>150000</v>
      </c>
      <c r="C71" s="34" t="n">
        <f aca="false">'Modell EUNM'!K87</f>
        <v>1230000</v>
      </c>
      <c r="D71" s="34" t="n">
        <f aca="false">'Modell EUNM'!M87</f>
        <v>1802179.06056265</v>
      </c>
      <c r="E71" s="35" t="n">
        <f aca="false">D71-C71</f>
        <v>572179.060562654</v>
      </c>
      <c r="F71" s="36" t="n">
        <f aca="false">E71/C71</f>
        <v>0.465186228099719</v>
      </c>
      <c r="G71" s="36" t="n">
        <f aca="false">'Modell EUNM'!H87/'Modell EUNM'!H77-1</f>
        <v>0.216786355475763</v>
      </c>
      <c r="H71" s="36" t="n">
        <f aca="false">'Modell EUNM'!B87/'Modell EUNM'!B77-1</f>
        <v>-0.0549221718985893</v>
      </c>
    </row>
    <row r="73" customFormat="false" ht="15" hidden="false" customHeight="false" outlineLevel="0" collapsed="false">
      <c r="A73" s="18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  <col collapsed="false" customWidth="true" hidden="false" outlineLevel="0" max="3" min="3" style="0" width="10"/>
    <col collapsed="false" customWidth="true" hidden="false" outlineLevel="0" max="4" min="4" style="0" width="50"/>
    <col collapsed="false" customWidth="true" hidden="false" outlineLevel="0" max="5" min="5" style="0" width="42"/>
    <col collapsed="false" customWidth="true" hidden="false" outlineLevel="0" max="6" min="6" style="0" width="36"/>
    <col collapsed="false" customWidth="true" hidden="false" outlineLevel="0" max="7" min="7" style="0" width="26"/>
  </cols>
  <sheetData>
    <row r="1" customFormat="false" ht="19.7" hidden="false" customHeight="false" outlineLevel="0" collapsed="false">
      <c r="A1" s="1" t="s">
        <v>98</v>
      </c>
    </row>
    <row r="2" customFormat="false" ht="15" hidden="false" customHeight="false" outlineLevel="0" collapsed="false">
      <c r="A2" s="2" t="s">
        <v>99</v>
      </c>
    </row>
    <row r="4" customFormat="false" ht="26.85" hidden="false" customHeight="false" outlineLevel="0" collapsed="false">
      <c r="A4" s="3" t="s">
        <v>3</v>
      </c>
      <c r="B4" s="3" t="s">
        <v>100</v>
      </c>
      <c r="C4" s="3" t="s">
        <v>101</v>
      </c>
      <c r="D4" s="3" t="s">
        <v>102</v>
      </c>
      <c r="E4" s="3" t="s">
        <v>103</v>
      </c>
      <c r="F4" s="3" t="s">
        <v>104</v>
      </c>
      <c r="G4" s="3" t="s">
        <v>105</v>
      </c>
    </row>
    <row r="5" customFormat="false" ht="32.8" hidden="false" customHeight="false" outlineLevel="0" collapsed="false">
      <c r="A5" s="37" t="s">
        <v>106</v>
      </c>
      <c r="B5" s="38" t="s">
        <v>107</v>
      </c>
      <c r="C5" s="38" t="s">
        <v>108</v>
      </c>
      <c r="D5" s="38" t="s">
        <v>109</v>
      </c>
      <c r="E5" s="38" t="s">
        <v>108</v>
      </c>
      <c r="F5" s="38" t="s">
        <v>110</v>
      </c>
      <c r="G5" s="38" t="s">
        <v>111</v>
      </c>
    </row>
    <row r="6" customFormat="false" ht="32.8" hidden="false" customHeight="false" outlineLevel="0" collapsed="false">
      <c r="A6" s="39" t="s">
        <v>106</v>
      </c>
      <c r="B6" s="40" t="s">
        <v>112</v>
      </c>
      <c r="C6" s="40" t="s">
        <v>108</v>
      </c>
      <c r="D6" s="40" t="s">
        <v>113</v>
      </c>
      <c r="E6" s="40" t="s">
        <v>108</v>
      </c>
      <c r="F6" s="40" t="s">
        <v>114</v>
      </c>
      <c r="G6" s="40" t="s">
        <v>115</v>
      </c>
    </row>
    <row r="7" customFormat="false" ht="22.35" hidden="false" customHeight="false" outlineLevel="0" collapsed="false">
      <c r="A7" s="37" t="s">
        <v>17</v>
      </c>
      <c r="B7" s="38" t="s">
        <v>116</v>
      </c>
      <c r="C7" s="41" t="n">
        <v>0.2297</v>
      </c>
      <c r="D7" s="38" t="s">
        <v>117</v>
      </c>
      <c r="E7" s="38" t="s">
        <v>118</v>
      </c>
      <c r="F7" s="38" t="s">
        <v>119</v>
      </c>
      <c r="G7" s="38" t="s">
        <v>120</v>
      </c>
    </row>
    <row r="8" customFormat="false" ht="32.8" hidden="false" customHeight="false" outlineLevel="0" collapsed="false">
      <c r="A8" s="39" t="s">
        <v>17</v>
      </c>
      <c r="B8" s="40" t="s">
        <v>121</v>
      </c>
      <c r="C8" s="42" t="n">
        <v>0.1245</v>
      </c>
      <c r="D8" s="40" t="s">
        <v>122</v>
      </c>
      <c r="E8" s="40" t="s">
        <v>123</v>
      </c>
      <c r="F8" s="40" t="s">
        <v>124</v>
      </c>
      <c r="G8" s="40" t="s">
        <v>125</v>
      </c>
    </row>
    <row r="9" customFormat="false" ht="22.35" hidden="false" customHeight="false" outlineLevel="0" collapsed="false">
      <c r="A9" s="37" t="s">
        <v>17</v>
      </c>
      <c r="B9" s="38" t="s">
        <v>126</v>
      </c>
      <c r="C9" s="41" t="n">
        <v>0.124</v>
      </c>
      <c r="D9" s="38" t="s">
        <v>127</v>
      </c>
      <c r="E9" s="38" t="s">
        <v>128</v>
      </c>
      <c r="F9" s="38" t="s">
        <v>129</v>
      </c>
      <c r="G9" s="38" t="s">
        <v>130</v>
      </c>
    </row>
    <row r="10" customFormat="false" ht="22.35" hidden="false" customHeight="false" outlineLevel="0" collapsed="false">
      <c r="A10" s="39" t="s">
        <v>17</v>
      </c>
      <c r="B10" s="40" t="s">
        <v>131</v>
      </c>
      <c r="C10" s="42" t="n">
        <v>0.1146</v>
      </c>
      <c r="D10" s="40" t="s">
        <v>132</v>
      </c>
      <c r="E10" s="40" t="s">
        <v>133</v>
      </c>
      <c r="F10" s="40" t="s">
        <v>134</v>
      </c>
      <c r="G10" s="40" t="s">
        <v>135</v>
      </c>
    </row>
    <row r="11" customFormat="false" ht="22.35" hidden="false" customHeight="false" outlineLevel="0" collapsed="false">
      <c r="A11" s="37" t="s">
        <v>17</v>
      </c>
      <c r="B11" s="38" t="s">
        <v>136</v>
      </c>
      <c r="C11" s="41" t="n">
        <v>0.4072</v>
      </c>
      <c r="D11" s="38" t="s">
        <v>137</v>
      </c>
      <c r="E11" s="38" t="s">
        <v>138</v>
      </c>
      <c r="F11" s="38" t="s">
        <v>139</v>
      </c>
      <c r="G11" s="38" t="s">
        <v>140</v>
      </c>
    </row>
    <row r="12" customFormat="false" ht="22.35" hidden="false" customHeight="false" outlineLevel="0" collapsed="false">
      <c r="A12" s="39" t="s">
        <v>20</v>
      </c>
      <c r="B12" s="40" t="s">
        <v>141</v>
      </c>
      <c r="C12" s="42" t="n">
        <v>0.346</v>
      </c>
      <c r="D12" s="40" t="s">
        <v>142</v>
      </c>
      <c r="E12" s="40" t="s">
        <v>143</v>
      </c>
      <c r="F12" s="40" t="s">
        <v>144</v>
      </c>
      <c r="G12" s="40" t="s">
        <v>145</v>
      </c>
    </row>
    <row r="13" customFormat="false" ht="22.35" hidden="false" customHeight="false" outlineLevel="0" collapsed="false">
      <c r="A13" s="37" t="s">
        <v>20</v>
      </c>
      <c r="B13" s="38" t="s">
        <v>146</v>
      </c>
      <c r="C13" s="41" t="n">
        <v>0.2601</v>
      </c>
      <c r="D13" s="38" t="s">
        <v>147</v>
      </c>
      <c r="E13" s="38" t="s">
        <v>148</v>
      </c>
      <c r="F13" s="38" t="s">
        <v>149</v>
      </c>
      <c r="G13" s="38" t="s">
        <v>150</v>
      </c>
    </row>
    <row r="14" customFormat="false" ht="22.35" hidden="false" customHeight="false" outlineLevel="0" collapsed="false">
      <c r="A14" s="39" t="s">
        <v>20</v>
      </c>
      <c r="B14" s="40" t="s">
        <v>151</v>
      </c>
      <c r="C14" s="42" t="n">
        <v>0.1428</v>
      </c>
      <c r="D14" s="40" t="s">
        <v>152</v>
      </c>
      <c r="E14" s="40" t="s">
        <v>153</v>
      </c>
      <c r="F14" s="40" t="s">
        <v>154</v>
      </c>
      <c r="G14" s="40" t="s">
        <v>155</v>
      </c>
    </row>
    <row r="15" customFormat="false" ht="22.35" hidden="false" customHeight="false" outlineLevel="0" collapsed="false">
      <c r="A15" s="37" t="s">
        <v>20</v>
      </c>
      <c r="B15" s="38" t="s">
        <v>156</v>
      </c>
      <c r="C15" s="41" t="n">
        <v>0.2511</v>
      </c>
      <c r="D15" s="38" t="s">
        <v>157</v>
      </c>
      <c r="E15" s="38" t="s">
        <v>158</v>
      </c>
      <c r="F15" s="38" t="s">
        <v>159</v>
      </c>
      <c r="G15" s="38" t="s">
        <v>160</v>
      </c>
    </row>
    <row r="16" customFormat="false" ht="22.35" hidden="false" customHeight="false" outlineLevel="0" collapsed="false">
      <c r="A16" s="39" t="s">
        <v>23</v>
      </c>
      <c r="B16" s="40" t="s">
        <v>161</v>
      </c>
      <c r="C16" s="40" t="s">
        <v>108</v>
      </c>
      <c r="D16" s="40" t="s">
        <v>162</v>
      </c>
      <c r="E16" s="40" t="s">
        <v>108</v>
      </c>
      <c r="F16" s="40" t="s">
        <v>163</v>
      </c>
      <c r="G16" s="40" t="s">
        <v>164</v>
      </c>
    </row>
    <row r="17" customFormat="false" ht="15" hidden="false" customHeight="false" outlineLevel="0" collapsed="false">
      <c r="A17" s="37" t="s">
        <v>23</v>
      </c>
      <c r="B17" s="38" t="s">
        <v>165</v>
      </c>
      <c r="C17" s="38" t="s">
        <v>108</v>
      </c>
      <c r="D17" s="38" t="s">
        <v>166</v>
      </c>
      <c r="E17" s="38" t="s">
        <v>108</v>
      </c>
      <c r="F17" s="38" t="s">
        <v>167</v>
      </c>
      <c r="G17" s="38" t="s">
        <v>168</v>
      </c>
    </row>
    <row r="18" customFormat="false" ht="22.35" hidden="false" customHeight="false" outlineLevel="0" collapsed="false">
      <c r="A18" s="39" t="s">
        <v>23</v>
      </c>
      <c r="B18" s="40" t="s">
        <v>169</v>
      </c>
      <c r="C18" s="40" t="s">
        <v>108</v>
      </c>
      <c r="D18" s="40" t="s">
        <v>170</v>
      </c>
      <c r="E18" s="40" t="s">
        <v>108</v>
      </c>
      <c r="F18" s="40" t="s">
        <v>171</v>
      </c>
      <c r="G18" s="40" t="s">
        <v>172</v>
      </c>
    </row>
    <row r="19" customFormat="false" ht="15" hidden="false" customHeight="false" outlineLevel="0" collapsed="false">
      <c r="A19" s="37" t="s">
        <v>23</v>
      </c>
      <c r="B19" s="38" t="s">
        <v>173</v>
      </c>
      <c r="C19" s="38" t="s">
        <v>108</v>
      </c>
      <c r="D19" s="38" t="s">
        <v>174</v>
      </c>
      <c r="E19" s="38" t="s">
        <v>108</v>
      </c>
      <c r="F19" s="38" t="s">
        <v>175</v>
      </c>
      <c r="G19" s="38" t="s">
        <v>176</v>
      </c>
    </row>
    <row r="20" customFormat="false" ht="22.35" hidden="false" customHeight="false" outlineLevel="0" collapsed="false">
      <c r="A20" s="39" t="s">
        <v>23</v>
      </c>
      <c r="B20" s="40" t="s">
        <v>177</v>
      </c>
      <c r="C20" s="40" t="s">
        <v>108</v>
      </c>
      <c r="D20" s="40" t="s">
        <v>178</v>
      </c>
      <c r="E20" s="40" t="s">
        <v>108</v>
      </c>
      <c r="F20" s="40" t="s">
        <v>179</v>
      </c>
      <c r="G20" s="40" t="s">
        <v>180</v>
      </c>
    </row>
    <row r="21" customFormat="false" ht="22.35" hidden="false" customHeight="false" outlineLevel="0" collapsed="false">
      <c r="A21" s="37" t="s">
        <v>26</v>
      </c>
      <c r="B21" s="38" t="s">
        <v>28</v>
      </c>
      <c r="C21" s="41" t="n">
        <v>0.9749</v>
      </c>
      <c r="D21" s="38" t="s">
        <v>181</v>
      </c>
      <c r="E21" s="38" t="s">
        <v>182</v>
      </c>
      <c r="F21" s="38" t="s">
        <v>183</v>
      </c>
      <c r="G21" s="38" t="s">
        <v>184</v>
      </c>
    </row>
    <row r="22" customFormat="false" ht="15" hidden="false" customHeight="false" outlineLevel="0" collapsed="false">
      <c r="A22" s="39" t="s">
        <v>26</v>
      </c>
      <c r="B22" s="40" t="s">
        <v>185</v>
      </c>
      <c r="C22" s="42" t="n">
        <v>0.0231</v>
      </c>
      <c r="D22" s="40" t="s">
        <v>186</v>
      </c>
      <c r="E22" s="40" t="s">
        <v>187</v>
      </c>
      <c r="F22" s="40" t="s">
        <v>188</v>
      </c>
      <c r="G22" s="40" t="s">
        <v>189</v>
      </c>
    </row>
    <row r="23" customFormat="false" ht="15" hidden="false" customHeight="false" outlineLevel="0" collapsed="false">
      <c r="A23" s="37" t="s">
        <v>26</v>
      </c>
      <c r="B23" s="38" t="s">
        <v>190</v>
      </c>
      <c r="C23" s="38" t="s">
        <v>108</v>
      </c>
      <c r="D23" s="38" t="s">
        <v>191</v>
      </c>
      <c r="E23" s="38" t="s">
        <v>192</v>
      </c>
      <c r="F23" s="38" t="s">
        <v>193</v>
      </c>
      <c r="G23" s="38" t="s">
        <v>194</v>
      </c>
    </row>
    <row r="24" customFormat="false" ht="22.35" hidden="false" customHeight="false" outlineLevel="0" collapsed="false">
      <c r="A24" s="39" t="s">
        <v>29</v>
      </c>
      <c r="B24" s="40" t="s">
        <v>126</v>
      </c>
      <c r="C24" s="42" t="n">
        <v>0.2349</v>
      </c>
      <c r="D24" s="40" t="s">
        <v>195</v>
      </c>
      <c r="E24" s="40" t="s">
        <v>196</v>
      </c>
      <c r="F24" s="40" t="s">
        <v>197</v>
      </c>
      <c r="G24" s="40" t="s">
        <v>130</v>
      </c>
    </row>
    <row r="25" customFormat="false" ht="22.35" hidden="false" customHeight="false" outlineLevel="0" collapsed="false">
      <c r="A25" s="37" t="s">
        <v>29</v>
      </c>
      <c r="B25" s="38" t="s">
        <v>116</v>
      </c>
      <c r="C25" s="41" t="n">
        <v>0.2346</v>
      </c>
      <c r="D25" s="38" t="s">
        <v>198</v>
      </c>
      <c r="E25" s="38" t="s">
        <v>199</v>
      </c>
      <c r="F25" s="38" t="s">
        <v>200</v>
      </c>
      <c r="G25" s="38" t="s">
        <v>201</v>
      </c>
    </row>
    <row r="26" customFormat="false" ht="22.35" hidden="false" customHeight="false" outlineLevel="0" collapsed="false">
      <c r="A26" s="39" t="s">
        <v>29</v>
      </c>
      <c r="B26" s="40" t="s">
        <v>202</v>
      </c>
      <c r="C26" s="42" t="n">
        <v>0.2073</v>
      </c>
      <c r="D26" s="40" t="s">
        <v>203</v>
      </c>
      <c r="E26" s="40" t="s">
        <v>204</v>
      </c>
      <c r="F26" s="40" t="s">
        <v>205</v>
      </c>
      <c r="G26" s="40" t="s">
        <v>206</v>
      </c>
    </row>
    <row r="27" customFormat="false" ht="22.35" hidden="false" customHeight="false" outlineLevel="0" collapsed="false">
      <c r="A27" s="37" t="s">
        <v>29</v>
      </c>
      <c r="B27" s="38" t="s">
        <v>207</v>
      </c>
      <c r="C27" s="38" t="s">
        <v>108</v>
      </c>
      <c r="D27" s="38" t="s">
        <v>208</v>
      </c>
      <c r="E27" s="38" t="s">
        <v>209</v>
      </c>
      <c r="F27" s="38" t="s">
        <v>210</v>
      </c>
      <c r="G27" s="38" t="s">
        <v>211</v>
      </c>
    </row>
    <row r="28" customFormat="false" ht="15" hidden="false" customHeight="false" outlineLevel="0" collapsed="false">
      <c r="A28" s="39" t="s">
        <v>32</v>
      </c>
      <c r="B28" s="40" t="s">
        <v>141</v>
      </c>
      <c r="C28" s="42" t="n">
        <v>0.3319</v>
      </c>
      <c r="D28" s="40" t="s">
        <v>212</v>
      </c>
      <c r="E28" s="40" t="s">
        <v>213</v>
      </c>
      <c r="F28" s="40" t="s">
        <v>214</v>
      </c>
      <c r="G28" s="40" t="s">
        <v>215</v>
      </c>
    </row>
    <row r="29" customFormat="false" ht="15" hidden="false" customHeight="false" outlineLevel="0" collapsed="false">
      <c r="A29" s="37" t="s">
        <v>32</v>
      </c>
      <c r="B29" s="38" t="s">
        <v>146</v>
      </c>
      <c r="C29" s="41" t="n">
        <v>0.2492</v>
      </c>
      <c r="D29" s="38" t="s">
        <v>216</v>
      </c>
      <c r="E29" s="38" t="s">
        <v>217</v>
      </c>
      <c r="F29" s="38" t="s">
        <v>218</v>
      </c>
      <c r="G29" s="38" t="s">
        <v>219</v>
      </c>
    </row>
    <row r="30" customFormat="false" ht="32.8" hidden="false" customHeight="false" outlineLevel="0" collapsed="false">
      <c r="A30" s="39" t="s">
        <v>32</v>
      </c>
      <c r="B30" s="40" t="s">
        <v>220</v>
      </c>
      <c r="C30" s="42" t="n">
        <v>0.222</v>
      </c>
      <c r="D30" s="40" t="s">
        <v>221</v>
      </c>
      <c r="E30" s="40" t="s">
        <v>222</v>
      </c>
      <c r="F30" s="40" t="s">
        <v>223</v>
      </c>
      <c r="G30" s="40" t="s">
        <v>224</v>
      </c>
    </row>
    <row r="31" customFormat="false" ht="15" hidden="false" customHeight="false" outlineLevel="0" collapsed="false">
      <c r="A31" s="37" t="s">
        <v>32</v>
      </c>
      <c r="B31" s="38" t="s">
        <v>151</v>
      </c>
      <c r="C31" s="41" t="n">
        <v>0.1369</v>
      </c>
      <c r="D31" s="38" t="s">
        <v>225</v>
      </c>
      <c r="E31" s="38" t="s">
        <v>226</v>
      </c>
      <c r="F31" s="38" t="s">
        <v>227</v>
      </c>
      <c r="G31" s="38" t="s">
        <v>228</v>
      </c>
    </row>
    <row r="32" customFormat="false" ht="15" hidden="false" customHeight="false" outlineLevel="0" collapsed="false">
      <c r="A32" s="39" t="s">
        <v>35</v>
      </c>
      <c r="B32" s="40" t="s">
        <v>141</v>
      </c>
      <c r="C32" s="42" t="n">
        <v>0.2748</v>
      </c>
      <c r="D32" s="40" t="s">
        <v>229</v>
      </c>
      <c r="E32" s="40" t="s">
        <v>230</v>
      </c>
      <c r="F32" s="40" t="s">
        <v>214</v>
      </c>
      <c r="G32" s="40" t="s">
        <v>215</v>
      </c>
    </row>
    <row r="33" customFormat="false" ht="15" hidden="false" customHeight="false" outlineLevel="0" collapsed="false">
      <c r="A33" s="37" t="s">
        <v>35</v>
      </c>
      <c r="B33" s="38" t="s">
        <v>146</v>
      </c>
      <c r="C33" s="41" t="n">
        <v>0.2064</v>
      </c>
      <c r="D33" s="38" t="s">
        <v>229</v>
      </c>
      <c r="E33" s="38" t="s">
        <v>231</v>
      </c>
      <c r="F33" s="38" t="s">
        <v>232</v>
      </c>
      <c r="G33" s="38" t="s">
        <v>219</v>
      </c>
    </row>
    <row r="34" customFormat="false" ht="15" hidden="false" customHeight="false" outlineLevel="0" collapsed="false">
      <c r="A34" s="39" t="s">
        <v>35</v>
      </c>
      <c r="B34" s="40" t="s">
        <v>220</v>
      </c>
      <c r="C34" s="42" t="n">
        <v>0.1842</v>
      </c>
      <c r="D34" s="40" t="s">
        <v>233</v>
      </c>
      <c r="E34" s="40" t="s">
        <v>234</v>
      </c>
      <c r="F34" s="40" t="s">
        <v>235</v>
      </c>
      <c r="G34" s="40" t="s">
        <v>236</v>
      </c>
    </row>
    <row r="35" customFormat="false" ht="15" hidden="false" customHeight="false" outlineLevel="0" collapsed="false">
      <c r="A35" s="37" t="s">
        <v>35</v>
      </c>
      <c r="B35" s="38" t="s">
        <v>151</v>
      </c>
      <c r="C35" s="41" t="n">
        <v>0.1134</v>
      </c>
      <c r="D35" s="38" t="s">
        <v>229</v>
      </c>
      <c r="E35" s="38" t="s">
        <v>237</v>
      </c>
      <c r="F35" s="38" t="s">
        <v>227</v>
      </c>
      <c r="G35" s="38" t="s">
        <v>228</v>
      </c>
    </row>
    <row r="36" customFormat="false" ht="22.35" hidden="false" customHeight="false" outlineLevel="0" collapsed="false">
      <c r="A36" s="39" t="s">
        <v>35</v>
      </c>
      <c r="B36" s="40" t="s">
        <v>238</v>
      </c>
      <c r="C36" s="42" t="n">
        <v>0.2212</v>
      </c>
      <c r="D36" s="40" t="s">
        <v>239</v>
      </c>
      <c r="E36" s="40" t="s">
        <v>240</v>
      </c>
      <c r="F36" s="40" t="s">
        <v>241</v>
      </c>
      <c r="G36" s="40" t="s">
        <v>242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4" min="13" style="0" width="13"/>
    <col collapsed="false" customWidth="true" hidden="false" outlineLevel="0" max="15" min="15" style="0" width="9"/>
    <col collapsed="false" customWidth="true" hidden="false" outlineLevel="0" max="16" min="16" style="0" width="13"/>
    <col collapsed="false" customWidth="true" hidden="false" outlineLevel="0" max="17" min="17" style="0" width="2"/>
    <col collapsed="false" customWidth="true" hidden="false" outlineLevel="0" max="18" min="18" style="0" width="36"/>
    <col collapsed="false" customWidth="true" hidden="false" outlineLevel="0" max="19" min="19" style="0" width="16"/>
  </cols>
  <sheetData>
    <row r="1" customFormat="false" ht="19.7" hidden="false" customHeight="false" outlineLevel="0" collapsed="false">
      <c r="A1" s="1" t="s">
        <v>243</v>
      </c>
    </row>
    <row r="2" customFormat="false" ht="15" hidden="false" customHeight="false" outlineLevel="0" collapsed="false">
      <c r="A2" s="2" t="s">
        <v>244</v>
      </c>
    </row>
    <row r="4" customFormat="false" ht="39.55" hidden="false" customHeight="false" outlineLevel="0" collapsed="false">
      <c r="A4" s="3" t="s">
        <v>245</v>
      </c>
      <c r="B4" s="3" t="s">
        <v>246</v>
      </c>
      <c r="C4" s="3" t="s">
        <v>247</v>
      </c>
      <c r="D4" s="3" t="s">
        <v>248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9</v>
      </c>
      <c r="L4" s="3" t="s">
        <v>255</v>
      </c>
      <c r="M4" s="3" t="s">
        <v>256</v>
      </c>
      <c r="N4" s="3" t="s">
        <v>11</v>
      </c>
      <c r="O4" s="3" t="s">
        <v>257</v>
      </c>
      <c r="P4" s="3" t="s">
        <v>258</v>
      </c>
      <c r="R4" s="3" t="s">
        <v>259</v>
      </c>
      <c r="S4" s="3"/>
    </row>
    <row r="5" customFormat="false" ht="15" hidden="false" customHeight="false" outlineLevel="0" collapsed="false">
      <c r="A5" s="43" t="n">
        <v>44136</v>
      </c>
      <c r="B5" s="44" t="n">
        <v>359.84</v>
      </c>
      <c r="C5" s="34" t="n">
        <f aca="false">Feltételezések!$B$5</f>
        <v>15000</v>
      </c>
      <c r="D5" s="34" t="n">
        <f aca="false">C5*Feltételezések!$B$6</f>
        <v>52.5</v>
      </c>
      <c r="E5" s="45" t="n">
        <f aca="false">(C5-D5)/B5</f>
        <v>41.5392952423299</v>
      </c>
      <c r="F5" s="46" t="n">
        <f aca="false">Feltételezések!$B$7</f>
        <v>0</v>
      </c>
      <c r="G5" s="45" t="n">
        <f aca="false">MAX(E5-F5,0)</f>
        <v>41.5392952423299</v>
      </c>
      <c r="H5" s="47" t="n">
        <v>5.05</v>
      </c>
      <c r="I5" s="48" t="n">
        <f aca="false">G5/H5</f>
        <v>8.22560301828315</v>
      </c>
      <c r="J5" s="48" t="n">
        <f aca="false">I5</f>
        <v>8.22560301828315</v>
      </c>
      <c r="K5" s="34" t="n">
        <f aca="false">C5</f>
        <v>15000</v>
      </c>
      <c r="L5" s="45" t="n">
        <f aca="false">J5*H5</f>
        <v>41.5392952423299</v>
      </c>
      <c r="M5" s="34" t="n">
        <f aca="false">L5*B5</f>
        <v>14947.5</v>
      </c>
      <c r="N5" s="35" t="n">
        <f aca="false">M5-K5</f>
        <v>-52.5</v>
      </c>
      <c r="O5" s="36" t="n">
        <f aca="false">N5/K5</f>
        <v>-0.0035</v>
      </c>
      <c r="P5" s="35" t="n">
        <f aca="false">-C5</f>
        <v>-15000</v>
      </c>
      <c r="R5" s="21" t="s">
        <v>7</v>
      </c>
      <c r="S5" s="49" t="n">
        <f aca="false">A5</f>
        <v>44136</v>
      </c>
    </row>
    <row r="6" customFormat="false" ht="15" hidden="false" customHeight="false" outlineLevel="0" collapsed="false">
      <c r="A6" s="43" t="n">
        <v>44166</v>
      </c>
      <c r="B6" s="44" t="n">
        <v>359.02</v>
      </c>
      <c r="C6" s="34" t="n">
        <f aca="false">Feltételezések!$B$5</f>
        <v>15000</v>
      </c>
      <c r="D6" s="34" t="n">
        <f aca="false">C6*Feltételezések!$B$6</f>
        <v>52.5</v>
      </c>
      <c r="E6" s="45" t="n">
        <f aca="false">(C6-D6)/B6</f>
        <v>41.6341707982842</v>
      </c>
      <c r="F6" s="46" t="n">
        <f aca="false">Feltételezések!$B$7</f>
        <v>0</v>
      </c>
      <c r="G6" s="45" t="n">
        <f aca="false">MAX(E6-F6,0)</f>
        <v>41.6341707982842</v>
      </c>
      <c r="H6" s="47" t="n">
        <v>5.16</v>
      </c>
      <c r="I6" s="48" t="n">
        <f aca="false">G6/H6</f>
        <v>8.06863775160547</v>
      </c>
      <c r="J6" s="48" t="n">
        <f aca="false">J5+I6</f>
        <v>16.2942407698886</v>
      </c>
      <c r="K6" s="34" t="n">
        <f aca="false">K5+C6</f>
        <v>30000</v>
      </c>
      <c r="L6" s="45" t="n">
        <f aca="false">J6*H6</f>
        <v>84.0782823726253</v>
      </c>
      <c r="M6" s="34" t="n">
        <f aca="false">L6*B6</f>
        <v>30185.7849374199</v>
      </c>
      <c r="N6" s="35" t="n">
        <f aca="false">M6-K6</f>
        <v>185.784937419936</v>
      </c>
      <c r="O6" s="36" t="n">
        <f aca="false">N6/K6</f>
        <v>0.0061928312473312</v>
      </c>
      <c r="P6" s="35" t="n">
        <f aca="false">-C6</f>
        <v>-15000</v>
      </c>
      <c r="R6" s="21" t="s">
        <v>260</v>
      </c>
      <c r="S6" s="50" t="n">
        <f aca="false">COUNT(C5:C76)</f>
        <v>72</v>
      </c>
    </row>
    <row r="7" customFormat="false" ht="15" hidden="false" customHeight="false" outlineLevel="0" collapsed="false">
      <c r="A7" s="43" t="n">
        <v>44197</v>
      </c>
      <c r="B7" s="44" t="n">
        <v>359.19</v>
      </c>
      <c r="C7" s="34" t="n">
        <f aca="false">Feltételezések!$B$5</f>
        <v>15000</v>
      </c>
      <c r="D7" s="34" t="n">
        <f aca="false">C7*Feltételezések!$B$6</f>
        <v>52.5</v>
      </c>
      <c r="E7" s="45" t="n">
        <f aca="false">(C7-D7)/B7</f>
        <v>41.6144658815669</v>
      </c>
      <c r="F7" s="46" t="n">
        <f aca="false">Feltételezések!$B$7</f>
        <v>0</v>
      </c>
      <c r="G7" s="45" t="n">
        <f aca="false">MAX(E7-F7,0)</f>
        <v>41.6144658815669</v>
      </c>
      <c r="H7" s="47" t="n">
        <v>5.17</v>
      </c>
      <c r="I7" s="48" t="n">
        <f aca="false">G7/H7</f>
        <v>8.0492197062992</v>
      </c>
      <c r="J7" s="48" t="n">
        <f aca="false">J6+I7</f>
        <v>24.3434604761878</v>
      </c>
      <c r="K7" s="34" t="n">
        <f aca="false">K6+C7</f>
        <v>45000</v>
      </c>
      <c r="L7" s="45" t="n">
        <f aca="false">J7*H7</f>
        <v>125.855690661891</v>
      </c>
      <c r="M7" s="34" t="n">
        <f aca="false">L7*B7</f>
        <v>45206.1055288446</v>
      </c>
      <c r="N7" s="35" t="n">
        <f aca="false">M7-K7</f>
        <v>206.105528844637</v>
      </c>
      <c r="O7" s="36" t="n">
        <f aca="false">N7/K7</f>
        <v>0.00458012286321415</v>
      </c>
      <c r="P7" s="35" t="n">
        <f aca="false">-C7</f>
        <v>-15000</v>
      </c>
      <c r="R7" s="21" t="s">
        <v>9</v>
      </c>
      <c r="S7" s="26" t="n">
        <f aca="false">K77</f>
        <v>1080000</v>
      </c>
    </row>
    <row r="8" customFormat="false" ht="15" hidden="false" customHeight="false" outlineLevel="0" collapsed="false">
      <c r="A8" s="43" t="n">
        <v>44228</v>
      </c>
      <c r="B8" s="44" t="n">
        <v>358.15</v>
      </c>
      <c r="C8" s="34" t="n">
        <f aca="false">Feltételezések!$B$5</f>
        <v>15000</v>
      </c>
      <c r="D8" s="34" t="n">
        <f aca="false">C8*Feltételezések!$B$6</f>
        <v>52.5</v>
      </c>
      <c r="E8" s="45" t="n">
        <f aca="false">(C8-D8)/B8</f>
        <v>41.7353064358509</v>
      </c>
      <c r="F8" s="46" t="n">
        <f aca="false">Feltételezések!$B$7</f>
        <v>0</v>
      </c>
      <c r="G8" s="45" t="n">
        <f aca="false">MAX(E8-F8,0)</f>
        <v>41.7353064358509</v>
      </c>
      <c r="H8" s="47" t="n">
        <v>5.04</v>
      </c>
      <c r="I8" s="48" t="n">
        <f aca="false">G8/H8</f>
        <v>8.28081476901804</v>
      </c>
      <c r="J8" s="48" t="n">
        <f aca="false">J7+I8</f>
        <v>32.6242752452059</v>
      </c>
      <c r="K8" s="34" t="n">
        <f aca="false">K7+C8</f>
        <v>60000</v>
      </c>
      <c r="L8" s="45" t="n">
        <f aca="false">J8*H8</f>
        <v>164.426347235838</v>
      </c>
      <c r="M8" s="34" t="n">
        <f aca="false">L8*B8</f>
        <v>58889.2962625152</v>
      </c>
      <c r="N8" s="35" t="n">
        <f aca="false">M8-K8</f>
        <v>-1110.70373748479</v>
      </c>
      <c r="O8" s="36" t="n">
        <f aca="false">N8/K8</f>
        <v>-0.0185117289580798</v>
      </c>
      <c r="P8" s="35" t="n">
        <f aca="false">-C8</f>
        <v>-15000</v>
      </c>
      <c r="R8" s="21" t="s">
        <v>10</v>
      </c>
      <c r="S8" s="26" t="n">
        <f aca="false">M77</f>
        <v>2135513.94047404</v>
      </c>
    </row>
    <row r="9" customFormat="false" ht="15" hidden="false" customHeight="false" outlineLevel="0" collapsed="false">
      <c r="A9" s="43" t="n">
        <v>44256</v>
      </c>
      <c r="B9" s="44" t="n">
        <v>365.61</v>
      </c>
      <c r="C9" s="34" t="n">
        <f aca="false">Feltételezések!$B$5</f>
        <v>15000</v>
      </c>
      <c r="D9" s="34" t="n">
        <f aca="false">C9*Feltételezések!$B$6</f>
        <v>52.5</v>
      </c>
      <c r="E9" s="45" t="n">
        <f aca="false">(C9-D9)/B9</f>
        <v>40.8837285632231</v>
      </c>
      <c r="F9" s="46" t="n">
        <f aca="false">Feltételezések!$B$7</f>
        <v>0</v>
      </c>
      <c r="G9" s="45" t="n">
        <f aca="false">MAX(E9-F9,0)</f>
        <v>40.8837285632231</v>
      </c>
      <c r="H9" s="47" t="n">
        <v>5.62</v>
      </c>
      <c r="I9" s="48" t="n">
        <f aca="false">G9/H9</f>
        <v>7.27468479772653</v>
      </c>
      <c r="J9" s="48" t="n">
        <f aca="false">J8+I9</f>
        <v>39.8989600429324</v>
      </c>
      <c r="K9" s="34" t="n">
        <f aca="false">K8+C9</f>
        <v>75000</v>
      </c>
      <c r="L9" s="45" t="n">
        <f aca="false">J9*H9</f>
        <v>224.23215544128</v>
      </c>
      <c r="M9" s="34" t="n">
        <f aca="false">L9*B9</f>
        <v>81981.5183508864</v>
      </c>
      <c r="N9" s="35" t="n">
        <f aca="false">M9-K9</f>
        <v>6981.51835088639</v>
      </c>
      <c r="O9" s="36" t="n">
        <f aca="false">N9/K9</f>
        <v>0.0930869113451518</v>
      </c>
      <c r="P9" s="35" t="n">
        <f aca="false">-C9</f>
        <v>-15000</v>
      </c>
      <c r="R9" s="21" t="s">
        <v>11</v>
      </c>
      <c r="S9" s="28" t="n">
        <f aca="false">N77</f>
        <v>1055513.94047404</v>
      </c>
    </row>
    <row r="10" customFormat="false" ht="15" hidden="false" customHeight="false" outlineLevel="0" collapsed="false">
      <c r="A10" s="43" t="n">
        <v>44287</v>
      </c>
      <c r="B10" s="44" t="n">
        <v>360.58</v>
      </c>
      <c r="C10" s="34" t="n">
        <f aca="false">Feltételezések!$B$5</f>
        <v>15000</v>
      </c>
      <c r="D10" s="34" t="n">
        <f aca="false">C10*Feltételezések!$B$6</f>
        <v>52.5</v>
      </c>
      <c r="E10" s="45" t="n">
        <f aca="false">(C10-D10)/B10</f>
        <v>41.4540462588053</v>
      </c>
      <c r="F10" s="46" t="n">
        <f aca="false">Feltételezések!$B$7</f>
        <v>0</v>
      </c>
      <c r="G10" s="45" t="n">
        <f aca="false">MAX(E10-F10,0)</f>
        <v>41.4540462588053</v>
      </c>
      <c r="H10" s="47" t="n">
        <v>5.89</v>
      </c>
      <c r="I10" s="48" t="n">
        <f aca="false">G10/H10</f>
        <v>7.03803841405862</v>
      </c>
      <c r="J10" s="48" t="n">
        <f aca="false">J9+I10</f>
        <v>46.936998456991</v>
      </c>
      <c r="K10" s="34" t="n">
        <f aca="false">K9+C10</f>
        <v>90000</v>
      </c>
      <c r="L10" s="45" t="n">
        <f aca="false">J10*H10</f>
        <v>276.458920911677</v>
      </c>
      <c r="M10" s="34" t="n">
        <f aca="false">L10*B10</f>
        <v>99685.5577023325</v>
      </c>
      <c r="N10" s="35" t="n">
        <f aca="false">M10-K10</f>
        <v>9685.55770233249</v>
      </c>
      <c r="O10" s="36" t="n">
        <f aca="false">N10/K10</f>
        <v>0.107617307803694</v>
      </c>
      <c r="P10" s="35" t="n">
        <f aca="false">-C10</f>
        <v>-15000</v>
      </c>
      <c r="R10" s="21" t="s">
        <v>12</v>
      </c>
      <c r="S10" s="29" t="n">
        <f aca="false">O77</f>
        <v>0.977327722661146</v>
      </c>
    </row>
    <row r="11" customFormat="false" ht="15" hidden="false" customHeight="false" outlineLevel="0" collapsed="false">
      <c r="A11" s="43" t="n">
        <v>44317</v>
      </c>
      <c r="B11" s="44" t="n">
        <v>353.65</v>
      </c>
      <c r="C11" s="34" t="n">
        <f aca="false">Feltételezések!$B$5</f>
        <v>15000</v>
      </c>
      <c r="D11" s="34" t="n">
        <f aca="false">C11*Feltételezések!$B$6</f>
        <v>52.5</v>
      </c>
      <c r="E11" s="45" t="n">
        <f aca="false">(C11-D11)/B11</f>
        <v>42.2663650501909</v>
      </c>
      <c r="F11" s="46" t="n">
        <f aca="false">Feltételezések!$B$7</f>
        <v>0</v>
      </c>
      <c r="G11" s="45" t="n">
        <f aca="false">MAX(E11-F11,0)</f>
        <v>42.2663650501909</v>
      </c>
      <c r="H11" s="47" t="n">
        <v>5.94</v>
      </c>
      <c r="I11" s="48" t="n">
        <f aca="false">G11/H11</f>
        <v>7.11554967174931</v>
      </c>
      <c r="J11" s="48" t="n">
        <f aca="false">J10+I11</f>
        <v>54.0525481287403</v>
      </c>
      <c r="K11" s="34" t="n">
        <f aca="false">K10+C11</f>
        <v>105000</v>
      </c>
      <c r="L11" s="45" t="n">
        <f aca="false">J11*H11</f>
        <v>321.072135884717</v>
      </c>
      <c r="M11" s="34" t="n">
        <f aca="false">L11*B11</f>
        <v>113547.16085563</v>
      </c>
      <c r="N11" s="35" t="n">
        <f aca="false">M11-K11</f>
        <v>8547.16085563033</v>
      </c>
      <c r="O11" s="36" t="n">
        <f aca="false">N11/K11</f>
        <v>0.0814015319583841</v>
      </c>
      <c r="P11" s="35" t="n">
        <f aca="false">-C11</f>
        <v>-15000</v>
      </c>
      <c r="R11" s="21" t="s">
        <v>261</v>
      </c>
      <c r="S11" s="29" t="n">
        <f aca="false">XIRR(P5:P77,A5:A77)</f>
        <v>0.228958652612747</v>
      </c>
    </row>
    <row r="12" customFormat="false" ht="15" hidden="false" customHeight="false" outlineLevel="0" collapsed="false">
      <c r="A12" s="43" t="n">
        <v>44348</v>
      </c>
      <c r="B12" s="44" t="n">
        <v>349.94</v>
      </c>
      <c r="C12" s="34" t="n">
        <f aca="false">Feltételezések!$B$5</f>
        <v>15000</v>
      </c>
      <c r="D12" s="34" t="n">
        <f aca="false">C12*Feltételezések!$B$6</f>
        <v>52.5</v>
      </c>
      <c r="E12" s="45" t="n">
        <f aca="false">(C12-D12)/B12</f>
        <v>42.7144653369149</v>
      </c>
      <c r="F12" s="46" t="n">
        <f aca="false">Feltételezések!$B$7</f>
        <v>0</v>
      </c>
      <c r="G12" s="45" t="n">
        <f aca="false">MAX(E12-F12,0)</f>
        <v>42.7144653369149</v>
      </c>
      <c r="H12" s="47" t="n">
        <v>6.21</v>
      </c>
      <c r="I12" s="48" t="n">
        <f aca="false">G12/H12</f>
        <v>6.87833580304588</v>
      </c>
      <c r="J12" s="48" t="n">
        <f aca="false">J11+I12</f>
        <v>60.9308839317862</v>
      </c>
      <c r="K12" s="34" t="n">
        <f aca="false">K11+C12</f>
        <v>120000</v>
      </c>
      <c r="L12" s="45" t="n">
        <f aca="false">J12*H12</f>
        <v>378.380789216392</v>
      </c>
      <c r="M12" s="34" t="n">
        <f aca="false">L12*B12</f>
        <v>132410.573378384</v>
      </c>
      <c r="N12" s="35" t="n">
        <f aca="false">M12-K12</f>
        <v>12410.5733783843</v>
      </c>
      <c r="O12" s="36" t="n">
        <f aca="false">N12/K12</f>
        <v>0.103421444819869</v>
      </c>
      <c r="P12" s="35" t="n">
        <f aca="false">-C12</f>
        <v>-15000</v>
      </c>
      <c r="R12" s="21" t="s">
        <v>262</v>
      </c>
      <c r="S12" s="26" t="n">
        <f aca="false">SUM(D5:D76)+SUMPRODUCT(F5:F76,B5:B76)</f>
        <v>3780</v>
      </c>
    </row>
    <row r="13" customFormat="false" ht="15" hidden="false" customHeight="false" outlineLevel="0" collapsed="false">
      <c r="A13" s="43" t="n">
        <v>44378</v>
      </c>
      <c r="B13" s="44" t="n">
        <v>357.26</v>
      </c>
      <c r="C13" s="34" t="n">
        <f aca="false">Feltételezések!$B$5</f>
        <v>15000</v>
      </c>
      <c r="D13" s="34" t="n">
        <f aca="false">C13*Feltételezések!$B$6</f>
        <v>52.5</v>
      </c>
      <c r="E13" s="45" t="n">
        <f aca="false">(C13-D13)/B13</f>
        <v>41.8392767172368</v>
      </c>
      <c r="F13" s="46" t="n">
        <f aca="false">Feltételezések!$B$7</f>
        <v>0</v>
      </c>
      <c r="G13" s="45" t="n">
        <f aca="false">MAX(E13-F13,0)</f>
        <v>41.8392767172368</v>
      </c>
      <c r="H13" s="47" t="n">
        <v>6.08</v>
      </c>
      <c r="I13" s="48" t="n">
        <f aca="false">G13/H13</f>
        <v>6.88145998638762</v>
      </c>
      <c r="J13" s="48" t="n">
        <f aca="false">J12+I13</f>
        <v>67.8123439181738</v>
      </c>
      <c r="K13" s="34" t="n">
        <f aca="false">K12+C13</f>
        <v>135000</v>
      </c>
      <c r="L13" s="45" t="n">
        <f aca="false">J13*H13</f>
        <v>412.299051022497</v>
      </c>
      <c r="M13" s="34" t="n">
        <f aca="false">L13*B13</f>
        <v>147297.958968297</v>
      </c>
      <c r="N13" s="35" t="n">
        <f aca="false">M13-K13</f>
        <v>12297.9589682972</v>
      </c>
      <c r="O13" s="36" t="n">
        <f aca="false">N13/K13</f>
        <v>0.091095992357757</v>
      </c>
      <c r="P13" s="35" t="n">
        <f aca="false">-C13</f>
        <v>-15000</v>
      </c>
      <c r="R13" s="21" t="s">
        <v>263</v>
      </c>
      <c r="S13" s="26" t="n">
        <f aca="false">MAX(0,N77)*(Feltételezések!$B$11+Feltételezések!$B$12)</f>
        <v>295543.903332731</v>
      </c>
    </row>
    <row r="14" customFormat="false" ht="15" hidden="false" customHeight="false" outlineLevel="0" collapsed="false">
      <c r="A14" s="43" t="n">
        <v>44409</v>
      </c>
      <c r="B14" s="44" t="n">
        <v>351.84</v>
      </c>
      <c r="C14" s="34" t="n">
        <f aca="false">Feltételezések!$B$5</f>
        <v>15000</v>
      </c>
      <c r="D14" s="34" t="n">
        <f aca="false">C14*Feltételezések!$B$6</f>
        <v>52.5</v>
      </c>
      <c r="E14" s="45" t="n">
        <f aca="false">(C14-D14)/B14</f>
        <v>42.4837994542974</v>
      </c>
      <c r="F14" s="46" t="n">
        <f aca="false">Feltételezések!$B$7</f>
        <v>0</v>
      </c>
      <c r="G14" s="45" t="n">
        <f aca="false">MAX(E14-F14,0)</f>
        <v>42.4837994542974</v>
      </c>
      <c r="H14" s="47" t="n">
        <v>6.06</v>
      </c>
      <c r="I14" s="48" t="n">
        <f aca="false">G14/H14</f>
        <v>7.01052796275535</v>
      </c>
      <c r="J14" s="48" t="n">
        <f aca="false">J13+I14</f>
        <v>74.8228718809292</v>
      </c>
      <c r="K14" s="34" t="n">
        <f aca="false">K13+C14</f>
        <v>150000</v>
      </c>
      <c r="L14" s="45" t="n">
        <f aca="false">J14*H14</f>
        <v>453.426603598431</v>
      </c>
      <c r="M14" s="34" t="n">
        <f aca="false">L14*B14</f>
        <v>159533.616210072</v>
      </c>
      <c r="N14" s="35" t="n">
        <f aca="false">M14-K14</f>
        <v>9533.61621007184</v>
      </c>
      <c r="O14" s="36" t="n">
        <f aca="false">N14/K14</f>
        <v>0.0635574414004789</v>
      </c>
      <c r="P14" s="35" t="n">
        <f aca="false">-C14</f>
        <v>-15000</v>
      </c>
      <c r="R14" s="21" t="s">
        <v>16</v>
      </c>
      <c r="S14" s="28" t="n">
        <f aca="false">N77-S13</f>
        <v>759970.037141307</v>
      </c>
    </row>
    <row r="15" customFormat="false" ht="15" hidden="false" customHeight="false" outlineLevel="0" collapsed="false">
      <c r="A15" s="43" t="n">
        <v>44440</v>
      </c>
      <c r="B15" s="44" t="n">
        <v>352.51</v>
      </c>
      <c r="C15" s="34" t="n">
        <f aca="false">Feltételezések!$B$5</f>
        <v>15000</v>
      </c>
      <c r="D15" s="34" t="n">
        <f aca="false">C15*Feltételezések!$B$6</f>
        <v>52.5</v>
      </c>
      <c r="E15" s="45" t="n">
        <f aca="false">(C15-D15)/B15</f>
        <v>42.4030523956767</v>
      </c>
      <c r="F15" s="46" t="n">
        <f aca="false">Feltételezések!$B$7</f>
        <v>0</v>
      </c>
      <c r="G15" s="45" t="n">
        <f aca="false">MAX(E15-F15,0)</f>
        <v>42.4030523956767</v>
      </c>
      <c r="H15" s="47" t="n">
        <v>6.26</v>
      </c>
      <c r="I15" s="48" t="n">
        <f aca="false">G15/H15</f>
        <v>6.77365054244037</v>
      </c>
      <c r="J15" s="48" t="n">
        <f aca="false">J14+I15</f>
        <v>81.5965224233695</v>
      </c>
      <c r="K15" s="34" t="n">
        <f aca="false">K14+C15</f>
        <v>165000</v>
      </c>
      <c r="L15" s="45" t="n">
        <f aca="false">J15*H15</f>
        <v>510.794230370293</v>
      </c>
      <c r="M15" s="34" t="n">
        <f aca="false">L15*B15</f>
        <v>180060.074147832</v>
      </c>
      <c r="N15" s="35" t="n">
        <f aca="false">M15-K15</f>
        <v>15060.0741478321</v>
      </c>
      <c r="O15" s="36" t="n">
        <f aca="false">N15/K15</f>
        <v>0.0912731766535276</v>
      </c>
      <c r="P15" s="35" t="n">
        <f aca="false">-C15</f>
        <v>-15000</v>
      </c>
      <c r="R15" s="21" t="s">
        <v>264</v>
      </c>
      <c r="S15" s="26" t="n">
        <f aca="false">MAX(M5:M77)</f>
        <v>2222732.29864134</v>
      </c>
    </row>
    <row r="16" customFormat="false" ht="15" hidden="false" customHeight="false" outlineLevel="0" collapsed="false">
      <c r="A16" s="43" t="n">
        <v>44470</v>
      </c>
      <c r="B16" s="44" t="n">
        <v>360.82</v>
      </c>
      <c r="C16" s="34" t="n">
        <f aca="false">Feltételezések!$B$5</f>
        <v>15000</v>
      </c>
      <c r="D16" s="34" t="n">
        <f aca="false">C16*Feltételezések!$B$6</f>
        <v>52.5</v>
      </c>
      <c r="E16" s="45" t="n">
        <f aca="false">(C16-D16)/B16</f>
        <v>41.4264730336456</v>
      </c>
      <c r="F16" s="46" t="n">
        <f aca="false">Feltételezések!$B$7</f>
        <v>0</v>
      </c>
      <c r="G16" s="45" t="n">
        <f aca="false">MAX(E16-F16,0)</f>
        <v>41.4264730336456</v>
      </c>
      <c r="H16" s="47" t="n">
        <v>6.21</v>
      </c>
      <c r="I16" s="48" t="n">
        <f aca="false">G16/H16</f>
        <v>6.6709296350476</v>
      </c>
      <c r="J16" s="48" t="n">
        <f aca="false">J15+I16</f>
        <v>88.2674520584171</v>
      </c>
      <c r="K16" s="34" t="n">
        <f aca="false">K15+C16</f>
        <v>180000</v>
      </c>
      <c r="L16" s="45" t="n">
        <f aca="false">J16*H16</f>
        <v>548.14087728277</v>
      </c>
      <c r="M16" s="34" t="n">
        <f aca="false">L16*B16</f>
        <v>197780.191341169</v>
      </c>
      <c r="N16" s="35" t="n">
        <f aca="false">M16-K16</f>
        <v>17780.1913411692</v>
      </c>
      <c r="O16" s="36" t="n">
        <f aca="false">N16/K16</f>
        <v>0.0987788407842734</v>
      </c>
      <c r="P16" s="35" t="n">
        <f aca="false">-C16</f>
        <v>-15000</v>
      </c>
      <c r="R16" s="21" t="s">
        <v>265</v>
      </c>
      <c r="S16" s="28" t="n">
        <f aca="false">MIN(N5:N77)</f>
        <v>-1110.70373748479</v>
      </c>
    </row>
    <row r="17" customFormat="false" ht="15" hidden="false" customHeight="false" outlineLevel="0" collapsed="false">
      <c r="A17" s="43" t="n">
        <v>44501</v>
      </c>
      <c r="B17" s="44" t="n">
        <v>364.5</v>
      </c>
      <c r="C17" s="34" t="n">
        <f aca="false">Feltételezések!$B$5</f>
        <v>15000</v>
      </c>
      <c r="D17" s="34" t="n">
        <f aca="false">C17*Feltételezések!$B$6</f>
        <v>52.5</v>
      </c>
      <c r="E17" s="45" t="n">
        <f aca="false">(C17-D17)/B17</f>
        <v>41.0082304526749</v>
      </c>
      <c r="F17" s="46" t="n">
        <f aca="false">Feltételezések!$B$7</f>
        <v>0</v>
      </c>
      <c r="G17" s="45" t="n">
        <f aca="false">MAX(E17-F17,0)</f>
        <v>41.0082304526749</v>
      </c>
      <c r="H17" s="47" t="n">
        <v>6.72</v>
      </c>
      <c r="I17" s="48" t="n">
        <f aca="false">G17/H17</f>
        <v>6.10241524593377</v>
      </c>
      <c r="J17" s="48" t="n">
        <f aca="false">J16+I17</f>
        <v>94.3698673043509</v>
      </c>
      <c r="K17" s="34" t="n">
        <f aca="false">K16+C17</f>
        <v>195000</v>
      </c>
      <c r="L17" s="45" t="n">
        <f aca="false">J17*H17</f>
        <v>634.165508285238</v>
      </c>
      <c r="M17" s="34" t="n">
        <f aca="false">L17*B17</f>
        <v>231153.327769969</v>
      </c>
      <c r="N17" s="35" t="n">
        <f aca="false">M17-K17</f>
        <v>36153.3277699692</v>
      </c>
      <c r="O17" s="36" t="n">
        <f aca="false">N17/K17</f>
        <v>0.185401680871637</v>
      </c>
      <c r="P17" s="35" t="n">
        <f aca="false">-C17</f>
        <v>-15000</v>
      </c>
    </row>
    <row r="18" customFormat="false" ht="15" hidden="false" customHeight="false" outlineLevel="0" collapsed="false">
      <c r="A18" s="43" t="n">
        <v>44531</v>
      </c>
      <c r="B18" s="44" t="n">
        <v>367.5</v>
      </c>
      <c r="C18" s="34" t="n">
        <f aca="false">Feltételezések!$B$5</f>
        <v>15000</v>
      </c>
      <c r="D18" s="34" t="n">
        <f aca="false">C18*Feltételezések!$B$6</f>
        <v>52.5</v>
      </c>
      <c r="E18" s="45" t="n">
        <f aca="false">(C18-D18)/B18</f>
        <v>40.6734693877551</v>
      </c>
      <c r="F18" s="46" t="n">
        <f aca="false">Feltételezések!$B$7</f>
        <v>0</v>
      </c>
      <c r="G18" s="45" t="n">
        <f aca="false">MAX(E18-F18,0)</f>
        <v>40.6734693877551</v>
      </c>
      <c r="H18" s="47" t="n">
        <v>6.4</v>
      </c>
      <c r="I18" s="48" t="n">
        <f aca="false">G18/H18</f>
        <v>6.35522959183674</v>
      </c>
      <c r="J18" s="48" t="n">
        <f aca="false">J17+I18</f>
        <v>100.725096896188</v>
      </c>
      <c r="K18" s="34" t="n">
        <f aca="false">K17+C18</f>
        <v>210000</v>
      </c>
      <c r="L18" s="45" t="n">
        <f aca="false">J18*H18</f>
        <v>644.640620135601</v>
      </c>
      <c r="M18" s="34" t="n">
        <f aca="false">L18*B18</f>
        <v>236905.427899833</v>
      </c>
      <c r="N18" s="35" t="n">
        <f aca="false">M18-K18</f>
        <v>26905.4278998333</v>
      </c>
      <c r="O18" s="36" t="n">
        <f aca="false">N18/K18</f>
        <v>0.128121085237301</v>
      </c>
      <c r="P18" s="35" t="n">
        <f aca="false">-C18</f>
        <v>-15000</v>
      </c>
    </row>
    <row r="19" customFormat="false" ht="15" hidden="false" customHeight="false" outlineLevel="0" collapsed="false">
      <c r="A19" s="43" t="n">
        <v>44562</v>
      </c>
      <c r="B19" s="44" t="n">
        <v>358.68</v>
      </c>
      <c r="C19" s="34" t="n">
        <f aca="false">Feltételezések!$B$5</f>
        <v>15000</v>
      </c>
      <c r="D19" s="34" t="n">
        <f aca="false">C19*Feltételezések!$B$6</f>
        <v>52.5</v>
      </c>
      <c r="E19" s="45" t="n">
        <f aca="false">(C19-D19)/B19</f>
        <v>41.6736366677819</v>
      </c>
      <c r="F19" s="46" t="n">
        <f aca="false">Feltételezések!$B$7</f>
        <v>0</v>
      </c>
      <c r="G19" s="45" t="n">
        <f aca="false">MAX(E19-F19,0)</f>
        <v>41.6736366677819</v>
      </c>
      <c r="H19" s="47" t="n">
        <v>6.65</v>
      </c>
      <c r="I19" s="48" t="n">
        <f aca="false">G19/H19</f>
        <v>6.26671228086945</v>
      </c>
      <c r="J19" s="48" t="n">
        <f aca="false">J18+I19</f>
        <v>106.991809177057</v>
      </c>
      <c r="K19" s="34" t="n">
        <f aca="false">K18+C19</f>
        <v>225000</v>
      </c>
      <c r="L19" s="45" t="n">
        <f aca="false">J19*H19</f>
        <v>711.49553102743</v>
      </c>
      <c r="M19" s="34" t="n">
        <f aca="false">L19*B19</f>
        <v>255199.217068918</v>
      </c>
      <c r="N19" s="35" t="n">
        <f aca="false">M19-K19</f>
        <v>30199.2170689185</v>
      </c>
      <c r="O19" s="36" t="n">
        <f aca="false">N19/K19</f>
        <v>0.134218742528526</v>
      </c>
      <c r="P19" s="35" t="n">
        <f aca="false">-C19</f>
        <v>-15000</v>
      </c>
    </row>
    <row r="20" customFormat="false" ht="15" hidden="false" customHeight="false" outlineLevel="0" collapsed="false">
      <c r="A20" s="43" t="n">
        <v>44593</v>
      </c>
      <c r="B20" s="44" t="n">
        <v>356.97</v>
      </c>
      <c r="C20" s="34" t="n">
        <f aca="false">Feltételezések!$B$5</f>
        <v>15000</v>
      </c>
      <c r="D20" s="34" t="n">
        <f aca="false">C20*Feltételezések!$B$6</f>
        <v>52.5</v>
      </c>
      <c r="E20" s="45" t="n">
        <f aca="false">(C20-D20)/B20</f>
        <v>41.873266661064</v>
      </c>
      <c r="F20" s="46" t="n">
        <f aca="false">Feltételezések!$B$7</f>
        <v>0</v>
      </c>
      <c r="G20" s="45" t="n">
        <f aca="false">MAX(E20-F20,0)</f>
        <v>41.873266661064</v>
      </c>
      <c r="H20" s="47" t="n">
        <v>7</v>
      </c>
      <c r="I20" s="48" t="n">
        <f aca="false">G20/H20</f>
        <v>5.98189523729485</v>
      </c>
      <c r="J20" s="48" t="n">
        <f aca="false">J19+I20</f>
        <v>112.973704414352</v>
      </c>
      <c r="K20" s="34" t="n">
        <f aca="false">K19+C20</f>
        <v>240000</v>
      </c>
      <c r="L20" s="45" t="n">
        <f aca="false">J20*H20</f>
        <v>790.815930900464</v>
      </c>
      <c r="M20" s="34" t="n">
        <f aca="false">L20*B20</f>
        <v>282297.562853539</v>
      </c>
      <c r="N20" s="35" t="n">
        <f aca="false">M20-K20</f>
        <v>42297.5628535385</v>
      </c>
      <c r="O20" s="36" t="n">
        <f aca="false">N20/K20</f>
        <v>0.176239845223077</v>
      </c>
      <c r="P20" s="35" t="n">
        <f aca="false">-C20</f>
        <v>-15000</v>
      </c>
    </row>
    <row r="21" customFormat="false" ht="15" hidden="false" customHeight="false" outlineLevel="0" collapsed="false">
      <c r="A21" s="43" t="n">
        <v>44621</v>
      </c>
      <c r="B21" s="44" t="n">
        <v>376.64</v>
      </c>
      <c r="C21" s="34" t="n">
        <f aca="false">Feltételezések!$B$5</f>
        <v>15000</v>
      </c>
      <c r="D21" s="34" t="n">
        <f aca="false">C21*Feltételezések!$B$6</f>
        <v>52.5</v>
      </c>
      <c r="E21" s="45" t="n">
        <f aca="false">(C21-D21)/B21</f>
        <v>39.6864379779099</v>
      </c>
      <c r="F21" s="46" t="n">
        <f aca="false">Feltételezések!$B$7</f>
        <v>0</v>
      </c>
      <c r="G21" s="45" t="n">
        <f aca="false">MAX(E21-F21,0)</f>
        <v>39.6864379779099</v>
      </c>
      <c r="H21" s="47" t="n">
        <v>6.03</v>
      </c>
      <c r="I21" s="48" t="n">
        <f aca="false">G21/H21</f>
        <v>6.58149883547429</v>
      </c>
      <c r="J21" s="48" t="n">
        <f aca="false">J20+I21</f>
        <v>119.555203249826</v>
      </c>
      <c r="K21" s="34" t="n">
        <f aca="false">K20+C21</f>
        <v>255000</v>
      </c>
      <c r="L21" s="45" t="n">
        <f aca="false">J21*H21</f>
        <v>720.917875596452</v>
      </c>
      <c r="M21" s="34" t="n">
        <f aca="false">L21*B21</f>
        <v>271526.508664648</v>
      </c>
      <c r="N21" s="35" t="n">
        <f aca="false">M21-K21</f>
        <v>16526.5086646477</v>
      </c>
      <c r="O21" s="36" t="n">
        <f aca="false">N21/K21</f>
        <v>0.0648098379005792</v>
      </c>
      <c r="P21" s="35" t="n">
        <f aca="false">-C21</f>
        <v>-15000</v>
      </c>
    </row>
    <row r="22" customFormat="false" ht="15" hidden="false" customHeight="false" outlineLevel="0" collapsed="false">
      <c r="A22" s="43" t="n">
        <v>44652</v>
      </c>
      <c r="B22" s="44" t="n">
        <v>374.87</v>
      </c>
      <c r="C22" s="34" t="n">
        <f aca="false">Feltételezések!$B$5</f>
        <v>15000</v>
      </c>
      <c r="D22" s="34" t="n">
        <f aca="false">C22*Feltételezések!$B$6</f>
        <v>52.5</v>
      </c>
      <c r="E22" s="45" t="n">
        <f aca="false">(C22-D22)/B22</f>
        <v>39.8738229252808</v>
      </c>
      <c r="F22" s="46" t="n">
        <f aca="false">Feltételezések!$B$7</f>
        <v>0</v>
      </c>
      <c r="G22" s="45" t="n">
        <f aca="false">MAX(E22-F22,0)</f>
        <v>39.8738229252808</v>
      </c>
      <c r="H22" s="47" t="n">
        <v>6.49</v>
      </c>
      <c r="I22" s="48" t="n">
        <f aca="false">G22/H22</f>
        <v>6.14388642916499</v>
      </c>
      <c r="J22" s="48" t="n">
        <f aca="false">J21+I22</f>
        <v>125.699089678991</v>
      </c>
      <c r="K22" s="34" t="n">
        <f aca="false">K21+C22</f>
        <v>270000</v>
      </c>
      <c r="L22" s="45" t="n">
        <f aca="false">J22*H22</f>
        <v>815.787092016653</v>
      </c>
      <c r="M22" s="34" t="n">
        <f aca="false">L22*B22</f>
        <v>305814.107184283</v>
      </c>
      <c r="N22" s="35" t="n">
        <f aca="false">M22-K22</f>
        <v>35814.1071842827</v>
      </c>
      <c r="O22" s="36" t="n">
        <f aca="false">N22/K22</f>
        <v>0.132644841423269</v>
      </c>
      <c r="P22" s="35" t="n">
        <f aca="false">-C22</f>
        <v>-15000</v>
      </c>
    </row>
    <row r="23" customFormat="false" ht="15" hidden="false" customHeight="false" outlineLevel="0" collapsed="false">
      <c r="A23" s="43" t="n">
        <v>44682</v>
      </c>
      <c r="B23" s="44" t="n">
        <v>384.45</v>
      </c>
      <c r="C23" s="34" t="n">
        <f aca="false">Feltételezések!$B$5</f>
        <v>15000</v>
      </c>
      <c r="D23" s="34" t="n">
        <f aca="false">C23*Feltételezések!$B$6</f>
        <v>52.5</v>
      </c>
      <c r="E23" s="45" t="n">
        <f aca="false">(C23-D23)/B23</f>
        <v>38.8802184939524</v>
      </c>
      <c r="F23" s="46" t="n">
        <f aca="false">Feltételezések!$B$7</f>
        <v>0</v>
      </c>
      <c r="G23" s="45" t="n">
        <f aca="false">MAX(E23-F23,0)</f>
        <v>38.8802184939524</v>
      </c>
      <c r="H23" s="47" t="n">
        <v>6.24</v>
      </c>
      <c r="I23" s="48" t="n">
        <f aca="false">G23/H23</f>
        <v>6.23080424582571</v>
      </c>
      <c r="J23" s="48" t="n">
        <f aca="false">J22+I23</f>
        <v>131.929893924817</v>
      </c>
      <c r="K23" s="34" t="n">
        <f aca="false">K22+C23</f>
        <v>285000</v>
      </c>
      <c r="L23" s="45" t="n">
        <f aca="false">J23*H23</f>
        <v>823.242538090858</v>
      </c>
      <c r="M23" s="34" t="n">
        <f aca="false">L23*B23</f>
        <v>316495.59376903</v>
      </c>
      <c r="N23" s="35" t="n">
        <f aca="false">M23-K23</f>
        <v>31495.5937690301</v>
      </c>
      <c r="O23" s="36" t="n">
        <f aca="false">N23/K23</f>
        <v>0.11051085532993</v>
      </c>
      <c r="P23" s="35" t="n">
        <f aca="false">-C23</f>
        <v>-15000</v>
      </c>
    </row>
    <row r="24" customFormat="false" ht="15" hidden="false" customHeight="false" outlineLevel="0" collapsed="false">
      <c r="A24" s="43" t="n">
        <v>44713</v>
      </c>
      <c r="B24" s="44" t="n">
        <v>396.66</v>
      </c>
      <c r="C24" s="34" t="n">
        <f aca="false">Feltételezések!$B$5</f>
        <v>15000</v>
      </c>
      <c r="D24" s="34" t="n">
        <f aca="false">C24*Feltételezések!$B$6</f>
        <v>52.5</v>
      </c>
      <c r="E24" s="45" t="n">
        <f aca="false">(C24-D24)/B24</f>
        <v>37.6834064438058</v>
      </c>
      <c r="F24" s="46" t="n">
        <f aca="false">Feltételezések!$B$7</f>
        <v>0</v>
      </c>
      <c r="G24" s="45" t="n">
        <f aca="false">MAX(E24-F24,0)</f>
        <v>37.6834064438058</v>
      </c>
      <c r="H24" s="47" t="n">
        <v>6.32</v>
      </c>
      <c r="I24" s="48" t="n">
        <f aca="false">G24/H24</f>
        <v>5.96256431072876</v>
      </c>
      <c r="J24" s="48" t="n">
        <f aca="false">J23+I24</f>
        <v>137.892458235546</v>
      </c>
      <c r="K24" s="34" t="n">
        <f aca="false">K23+C24</f>
        <v>300000</v>
      </c>
      <c r="L24" s="45" t="n">
        <f aca="false">J24*H24</f>
        <v>871.480336048649</v>
      </c>
      <c r="M24" s="34" t="n">
        <f aca="false">L24*B24</f>
        <v>345681.390097057</v>
      </c>
      <c r="N24" s="35" t="n">
        <f aca="false">M24-K24</f>
        <v>45681.390097057</v>
      </c>
      <c r="O24" s="36" t="n">
        <f aca="false">N24/K24</f>
        <v>0.152271300323523</v>
      </c>
      <c r="P24" s="35" t="n">
        <f aca="false">-C24</f>
        <v>-15000</v>
      </c>
    </row>
    <row r="25" customFormat="false" ht="15" hidden="false" customHeight="false" outlineLevel="0" collapsed="false">
      <c r="A25" s="43" t="n">
        <v>44743</v>
      </c>
      <c r="B25" s="44" t="n">
        <v>404.1</v>
      </c>
      <c r="C25" s="34" t="n">
        <f aca="false">Feltételezések!$B$5</f>
        <v>15000</v>
      </c>
      <c r="D25" s="34" t="n">
        <f aca="false">C25*Feltételezések!$B$6</f>
        <v>52.5</v>
      </c>
      <c r="E25" s="45" t="n">
        <f aca="false">(C25-D25)/B25</f>
        <v>36.9896065330364</v>
      </c>
      <c r="F25" s="46" t="n">
        <f aca="false">Feltételezések!$B$7</f>
        <v>0</v>
      </c>
      <c r="G25" s="45" t="n">
        <f aca="false">MAX(E25-F25,0)</f>
        <v>36.9896065330364</v>
      </c>
      <c r="H25" s="47" t="n">
        <v>5.84</v>
      </c>
      <c r="I25" s="48" t="n">
        <f aca="false">G25/H25</f>
        <v>6.33383673510897</v>
      </c>
      <c r="J25" s="48" t="n">
        <f aca="false">J24+I25</f>
        <v>144.226294970655</v>
      </c>
      <c r="K25" s="34" t="n">
        <f aca="false">K24+C25</f>
        <v>315000</v>
      </c>
      <c r="L25" s="45" t="n">
        <f aca="false">J25*H25</f>
        <v>842.281562628623</v>
      </c>
      <c r="M25" s="34" t="n">
        <f aca="false">L25*B25</f>
        <v>340365.979458227</v>
      </c>
      <c r="N25" s="35" t="n">
        <f aca="false">M25-K25</f>
        <v>25365.9794582266</v>
      </c>
      <c r="O25" s="36" t="n">
        <f aca="false">N25/K25</f>
        <v>0.0805269189150051</v>
      </c>
      <c r="P25" s="35" t="n">
        <f aca="false">-C25</f>
        <v>-15000</v>
      </c>
    </row>
    <row r="26" customFormat="false" ht="15" hidden="false" customHeight="false" outlineLevel="0" collapsed="false">
      <c r="A26" s="43" t="n">
        <v>44774</v>
      </c>
      <c r="B26" s="44" t="n">
        <v>402.1</v>
      </c>
      <c r="C26" s="34" t="n">
        <f aca="false">Feltételezések!$B$5</f>
        <v>15000</v>
      </c>
      <c r="D26" s="34" t="n">
        <f aca="false">C26*Feltételezések!$B$6</f>
        <v>52.5</v>
      </c>
      <c r="E26" s="45" t="n">
        <f aca="false">(C26-D26)/B26</f>
        <v>37.1735886595374</v>
      </c>
      <c r="F26" s="46" t="n">
        <f aca="false">Feltételezések!$B$7</f>
        <v>0</v>
      </c>
      <c r="G26" s="45" t="n">
        <f aca="false">MAX(E26-F26,0)</f>
        <v>37.1735886595374</v>
      </c>
      <c r="H26" s="47" t="n">
        <v>6.08</v>
      </c>
      <c r="I26" s="48" t="n">
        <f aca="false">G26/H26</f>
        <v>6.11407708216076</v>
      </c>
      <c r="J26" s="48" t="n">
        <f aca="false">J25+I26</f>
        <v>150.340372052815</v>
      </c>
      <c r="K26" s="34" t="n">
        <f aca="false">K25+C26</f>
        <v>330000</v>
      </c>
      <c r="L26" s="45" t="n">
        <f aca="false">J26*H26</f>
        <v>914.069462081118</v>
      </c>
      <c r="M26" s="34" t="n">
        <f aca="false">L26*B26</f>
        <v>367547.330702817</v>
      </c>
      <c r="N26" s="35" t="n">
        <f aca="false">M26-K26</f>
        <v>37547.3307028174</v>
      </c>
      <c r="O26" s="36" t="n">
        <f aca="false">N26/K26</f>
        <v>0.113779790008537</v>
      </c>
      <c r="P26" s="35" t="n">
        <f aca="false">-C26</f>
        <v>-15000</v>
      </c>
    </row>
    <row r="27" customFormat="false" ht="15" hidden="false" customHeight="false" outlineLevel="0" collapsed="false">
      <c r="A27" s="43" t="n">
        <v>44805</v>
      </c>
      <c r="B27" s="44" t="n">
        <v>404.19</v>
      </c>
      <c r="C27" s="34" t="n">
        <f aca="false">Feltételezések!$B$5</f>
        <v>15000</v>
      </c>
      <c r="D27" s="34" t="n">
        <f aca="false">C27*Feltételezések!$B$6</f>
        <v>52.5</v>
      </c>
      <c r="E27" s="45" t="n">
        <f aca="false">(C27-D27)/B27</f>
        <v>36.9813701477028</v>
      </c>
      <c r="F27" s="46" t="n">
        <f aca="false">Feltételezések!$B$7</f>
        <v>0</v>
      </c>
      <c r="G27" s="45" t="n">
        <f aca="false">MAX(E27-F27,0)</f>
        <v>36.9813701477028</v>
      </c>
      <c r="H27" s="47" t="n">
        <v>5.83</v>
      </c>
      <c r="I27" s="48" t="n">
        <f aca="false">G27/H27</f>
        <v>6.34328819000048</v>
      </c>
      <c r="J27" s="48" t="n">
        <f aca="false">J26+I27</f>
        <v>156.683660242816</v>
      </c>
      <c r="K27" s="34" t="n">
        <f aca="false">K26+C27</f>
        <v>345000</v>
      </c>
      <c r="L27" s="45" t="n">
        <f aca="false">J27*H27</f>
        <v>913.465739215617</v>
      </c>
      <c r="M27" s="34" t="n">
        <f aca="false">L27*B27</f>
        <v>369213.71713356</v>
      </c>
      <c r="N27" s="35" t="n">
        <f aca="false">M27-K27</f>
        <v>24213.7171335601</v>
      </c>
      <c r="O27" s="36" t="n">
        <f aca="false">N27/K27</f>
        <v>0.0701846873436525</v>
      </c>
      <c r="P27" s="35" t="n">
        <f aca="false">-C27</f>
        <v>-15000</v>
      </c>
    </row>
    <row r="28" customFormat="false" ht="15" hidden="false" customHeight="false" outlineLevel="0" collapsed="false">
      <c r="A28" s="43" t="n">
        <v>44835</v>
      </c>
      <c r="B28" s="44" t="n">
        <v>418.31</v>
      </c>
      <c r="C28" s="34" t="n">
        <f aca="false">Feltételezések!$B$5</f>
        <v>15000</v>
      </c>
      <c r="D28" s="34" t="n">
        <f aca="false">C28*Feltételezések!$B$6</f>
        <v>52.5</v>
      </c>
      <c r="E28" s="45" t="n">
        <f aca="false">(C28-D28)/B28</f>
        <v>35.7330687767445</v>
      </c>
      <c r="F28" s="46" t="n">
        <f aca="false">Feltételezések!$B$7</f>
        <v>0</v>
      </c>
      <c r="G28" s="45" t="n">
        <f aca="false">MAX(E28-F28,0)</f>
        <v>35.7330687767445</v>
      </c>
      <c r="H28" s="47" t="n">
        <v>5.62</v>
      </c>
      <c r="I28" s="48" t="n">
        <f aca="false">G28/H28</f>
        <v>6.35819729123568</v>
      </c>
      <c r="J28" s="48" t="n">
        <f aca="false">J27+I28</f>
        <v>163.041857534052</v>
      </c>
      <c r="K28" s="34" t="n">
        <f aca="false">K27+C28</f>
        <v>360000</v>
      </c>
      <c r="L28" s="45" t="n">
        <f aca="false">J28*H28</f>
        <v>916.29523934137</v>
      </c>
      <c r="M28" s="34" t="n">
        <f aca="false">L28*B28</f>
        <v>383295.461568888</v>
      </c>
      <c r="N28" s="35" t="n">
        <f aca="false">M28-K28</f>
        <v>23295.4615688884</v>
      </c>
      <c r="O28" s="36" t="n">
        <f aca="false">N28/K28</f>
        <v>0.0647096154691344</v>
      </c>
      <c r="P28" s="35" t="n">
        <f aca="false">-C28</f>
        <v>-15000</v>
      </c>
    </row>
    <row r="29" customFormat="false" ht="15" hidden="false" customHeight="false" outlineLevel="0" collapsed="false">
      <c r="A29" s="43" t="n">
        <v>44866</v>
      </c>
      <c r="B29" s="44" t="n">
        <v>406.68</v>
      </c>
      <c r="C29" s="34" t="n">
        <f aca="false">Feltételezések!$B$5</f>
        <v>15000</v>
      </c>
      <c r="D29" s="34" t="n">
        <f aca="false">C29*Feltételezések!$B$6</f>
        <v>52.5</v>
      </c>
      <c r="E29" s="45" t="n">
        <f aca="false">(C29-D29)/B29</f>
        <v>36.7549424609029</v>
      </c>
      <c r="F29" s="46" t="n">
        <f aca="false">Feltételezések!$B$7</f>
        <v>0</v>
      </c>
      <c r="G29" s="45" t="n">
        <f aca="false">MAX(E29-F29,0)</f>
        <v>36.7549424609029</v>
      </c>
      <c r="H29" s="47" t="n">
        <v>6.07</v>
      </c>
      <c r="I29" s="48" t="n">
        <f aca="false">G29/H29</f>
        <v>6.0551799770845</v>
      </c>
      <c r="J29" s="48" t="n">
        <f aca="false">J28+I29</f>
        <v>169.097037511136</v>
      </c>
      <c r="K29" s="34" t="n">
        <f aca="false">K28+C29</f>
        <v>375000</v>
      </c>
      <c r="L29" s="45" t="n">
        <f aca="false">J29*H29</f>
        <v>1026.4190176926</v>
      </c>
      <c r="M29" s="34" t="n">
        <f aca="false">L29*B29</f>
        <v>417424.086115225</v>
      </c>
      <c r="N29" s="35" t="n">
        <f aca="false">M29-K29</f>
        <v>42424.0861152249</v>
      </c>
      <c r="O29" s="36" t="n">
        <f aca="false">N29/K29</f>
        <v>0.113130896307266</v>
      </c>
      <c r="P29" s="35" t="n">
        <f aca="false">-C29</f>
        <v>-15000</v>
      </c>
    </row>
    <row r="30" customFormat="false" ht="15" hidden="false" customHeight="false" outlineLevel="0" collapsed="false">
      <c r="A30" s="43" t="n">
        <v>44896</v>
      </c>
      <c r="B30" s="44" t="n">
        <v>407.68</v>
      </c>
      <c r="C30" s="34" t="n">
        <f aca="false">Feltételezések!$B$5</f>
        <v>15000</v>
      </c>
      <c r="D30" s="34" t="n">
        <f aca="false">C30*Feltételezések!$B$6</f>
        <v>52.5</v>
      </c>
      <c r="E30" s="45" t="n">
        <f aca="false">(C30-D30)/B30</f>
        <v>36.6647861067504</v>
      </c>
      <c r="F30" s="46" t="n">
        <f aca="false">Feltételezések!$B$7</f>
        <v>0</v>
      </c>
      <c r="G30" s="45" t="n">
        <f aca="false">MAX(E30-F30,0)</f>
        <v>36.6647861067504</v>
      </c>
      <c r="H30" s="47" t="n">
        <v>6.55</v>
      </c>
      <c r="I30" s="48" t="n">
        <f aca="false">G30/H30</f>
        <v>5.59767726820617</v>
      </c>
      <c r="J30" s="48" t="n">
        <f aca="false">J29+I30</f>
        <v>174.694714779342</v>
      </c>
      <c r="K30" s="34" t="n">
        <f aca="false">K29+C30</f>
        <v>390000</v>
      </c>
      <c r="L30" s="45" t="n">
        <f aca="false">J30*H30</f>
        <v>1144.25038180469</v>
      </c>
      <c r="M30" s="34" t="n">
        <f aca="false">L30*B30</f>
        <v>466487.995654137</v>
      </c>
      <c r="N30" s="35" t="n">
        <f aca="false">M30-K30</f>
        <v>76487.9956541366</v>
      </c>
      <c r="O30" s="36" t="n">
        <f aca="false">N30/K30</f>
        <v>0.196123065779837</v>
      </c>
      <c r="P30" s="35" t="n">
        <f aca="false">-C30</f>
        <v>-15000</v>
      </c>
    </row>
    <row r="31" customFormat="false" ht="15" hidden="false" customHeight="false" outlineLevel="0" collapsed="false">
      <c r="A31" s="43" t="n">
        <v>44927</v>
      </c>
      <c r="B31" s="44" t="n">
        <v>396.03</v>
      </c>
      <c r="C31" s="34" t="n">
        <f aca="false">Feltételezések!$B$5</f>
        <v>15000</v>
      </c>
      <c r="D31" s="34" t="n">
        <f aca="false">C31*Feltételezések!$B$6</f>
        <v>52.5</v>
      </c>
      <c r="E31" s="45" t="n">
        <f aca="false">(C31-D31)/B31</f>
        <v>37.7433527763048</v>
      </c>
      <c r="F31" s="46" t="n">
        <f aca="false">Feltételezések!$B$7</f>
        <v>0</v>
      </c>
      <c r="G31" s="45" t="n">
        <f aca="false">MAX(E31-F31,0)</f>
        <v>37.7433527763048</v>
      </c>
      <c r="H31" s="47" t="n">
        <v>6.45</v>
      </c>
      <c r="I31" s="48" t="n">
        <f aca="false">G31/H31</f>
        <v>5.85168260097749</v>
      </c>
      <c r="J31" s="48" t="n">
        <f aca="false">J30+I31</f>
        <v>180.54639738032</v>
      </c>
      <c r="K31" s="34" t="n">
        <f aca="false">K30+C31</f>
        <v>405000</v>
      </c>
      <c r="L31" s="45" t="n">
        <f aca="false">J31*H31</f>
        <v>1164.52426310306</v>
      </c>
      <c r="M31" s="34" t="n">
        <f aca="false">L31*B31</f>
        <v>461186.543916706</v>
      </c>
      <c r="N31" s="35" t="n">
        <f aca="false">M31-K31</f>
        <v>56186.5439167057</v>
      </c>
      <c r="O31" s="36" t="n">
        <f aca="false">N31/K31</f>
        <v>0.138732207201742</v>
      </c>
      <c r="P31" s="35" t="n">
        <f aca="false">-C31</f>
        <v>-15000</v>
      </c>
    </row>
    <row r="32" customFormat="false" ht="15" hidden="false" customHeight="false" outlineLevel="0" collapsed="false">
      <c r="A32" s="43" t="n">
        <v>44958</v>
      </c>
      <c r="B32" s="44" t="n">
        <v>384.91</v>
      </c>
      <c r="C32" s="34" t="n">
        <f aca="false">Feltételezések!$B$5</f>
        <v>15000</v>
      </c>
      <c r="D32" s="34" t="n">
        <f aca="false">C32*Feltételezések!$B$6</f>
        <v>52.5</v>
      </c>
      <c r="E32" s="45" t="n">
        <f aca="false">(C32-D32)/B32</f>
        <v>38.8337533449378</v>
      </c>
      <c r="F32" s="46" t="n">
        <f aca="false">Feltételezések!$B$7</f>
        <v>0</v>
      </c>
      <c r="G32" s="45" t="n">
        <f aca="false">MAX(E32-F32,0)</f>
        <v>38.8337533449378</v>
      </c>
      <c r="H32" s="47" t="n">
        <v>7.17</v>
      </c>
      <c r="I32" s="48" t="n">
        <f aca="false">G32/H32</f>
        <v>5.41614412063288</v>
      </c>
      <c r="J32" s="48" t="n">
        <f aca="false">J31+I32</f>
        <v>185.962541500953</v>
      </c>
      <c r="K32" s="34" t="n">
        <f aca="false">K31+C32</f>
        <v>420000</v>
      </c>
      <c r="L32" s="45" t="n">
        <f aca="false">J32*H32</f>
        <v>1333.35142256183</v>
      </c>
      <c r="M32" s="34" t="n">
        <f aca="false">L32*B32</f>
        <v>513220.296058274</v>
      </c>
      <c r="N32" s="35" t="n">
        <f aca="false">M32-K32</f>
        <v>93220.2960582739</v>
      </c>
      <c r="O32" s="36" t="n">
        <f aca="false">N32/K32</f>
        <v>0.221953085853033</v>
      </c>
      <c r="P32" s="35" t="n">
        <f aca="false">-C32</f>
        <v>-15000</v>
      </c>
    </row>
    <row r="33" customFormat="false" ht="15" hidden="false" customHeight="false" outlineLevel="0" collapsed="false">
      <c r="A33" s="43" t="n">
        <v>44986</v>
      </c>
      <c r="B33" s="44" t="n">
        <v>385.01</v>
      </c>
      <c r="C33" s="34" t="n">
        <f aca="false">Feltételezések!$B$5</f>
        <v>15000</v>
      </c>
      <c r="D33" s="34" t="n">
        <f aca="false">C33*Feltételezések!$B$6</f>
        <v>52.5</v>
      </c>
      <c r="E33" s="45" t="n">
        <f aca="false">(C33-D33)/B33</f>
        <v>38.8236669177424</v>
      </c>
      <c r="F33" s="46" t="n">
        <f aca="false">Feltételezések!$B$7</f>
        <v>0</v>
      </c>
      <c r="G33" s="45" t="n">
        <f aca="false">MAX(E33-F33,0)</f>
        <v>38.8236669177424</v>
      </c>
      <c r="H33" s="47" t="n">
        <v>7.32</v>
      </c>
      <c r="I33" s="48" t="n">
        <f aca="false">G33/H33</f>
        <v>5.30377963357137</v>
      </c>
      <c r="J33" s="48" t="n">
        <f aca="false">J32+I33</f>
        <v>191.266321134524</v>
      </c>
      <c r="K33" s="34" t="n">
        <f aca="false">K32+C33</f>
        <v>435000</v>
      </c>
      <c r="L33" s="45" t="n">
        <f aca="false">J33*H33</f>
        <v>1400.06947070472</v>
      </c>
      <c r="M33" s="34" t="n">
        <f aca="false">L33*B33</f>
        <v>539040.746916022</v>
      </c>
      <c r="N33" s="35" t="n">
        <f aca="false">M33-K33</f>
        <v>104040.746916022</v>
      </c>
      <c r="O33" s="36" t="n">
        <f aca="false">N33/K33</f>
        <v>0.239174130841431</v>
      </c>
      <c r="P33" s="35" t="n">
        <f aca="false">-C33</f>
        <v>-15000</v>
      </c>
    </row>
    <row r="34" customFormat="false" ht="15" hidden="false" customHeight="false" outlineLevel="0" collapsed="false">
      <c r="A34" s="43" t="n">
        <v>45017</v>
      </c>
      <c r="B34" s="44" t="n">
        <v>375.34</v>
      </c>
      <c r="C34" s="34" t="n">
        <f aca="false">Feltételezések!$B$5</f>
        <v>15000</v>
      </c>
      <c r="D34" s="34" t="n">
        <f aca="false">C34*Feltételezések!$B$6</f>
        <v>52.5</v>
      </c>
      <c r="E34" s="45" t="n">
        <f aca="false">(C34-D34)/B34</f>
        <v>39.8238930036767</v>
      </c>
      <c r="F34" s="46" t="n">
        <f aca="false">Feltételezések!$B$7</f>
        <v>0</v>
      </c>
      <c r="G34" s="45" t="n">
        <f aca="false">MAX(E34-F34,0)</f>
        <v>39.8238930036767</v>
      </c>
      <c r="H34" s="47" t="n">
        <v>6.76</v>
      </c>
      <c r="I34" s="48" t="n">
        <f aca="false">G34/H34</f>
        <v>5.89110843249655</v>
      </c>
      <c r="J34" s="48" t="n">
        <f aca="false">J33+I34</f>
        <v>197.15742956702</v>
      </c>
      <c r="K34" s="34" t="n">
        <f aca="false">K33+C34</f>
        <v>450000</v>
      </c>
      <c r="L34" s="45" t="n">
        <f aca="false">J34*H34</f>
        <v>1332.78422387306</v>
      </c>
      <c r="M34" s="34" t="n">
        <f aca="false">L34*B34</f>
        <v>500247.230588514</v>
      </c>
      <c r="N34" s="35" t="n">
        <f aca="false">M34-K34</f>
        <v>50247.2305885137</v>
      </c>
      <c r="O34" s="36" t="n">
        <f aca="false">N34/K34</f>
        <v>0.111660512418919</v>
      </c>
      <c r="P34" s="35" t="n">
        <f aca="false">-C34</f>
        <v>-15000</v>
      </c>
    </row>
    <row r="35" customFormat="false" ht="15" hidden="false" customHeight="false" outlineLevel="0" collapsed="false">
      <c r="A35" s="43" t="n">
        <v>45047</v>
      </c>
      <c r="B35" s="44" t="n">
        <v>372.37</v>
      </c>
      <c r="C35" s="34" t="n">
        <f aca="false">Feltételezések!$B$5</f>
        <v>15000</v>
      </c>
      <c r="D35" s="34" t="n">
        <f aca="false">C35*Feltételezések!$B$6</f>
        <v>52.5</v>
      </c>
      <c r="E35" s="45" t="n">
        <f aca="false">(C35-D35)/B35</f>
        <v>40.141525901657</v>
      </c>
      <c r="F35" s="46" t="n">
        <f aca="false">Feltételezések!$B$7</f>
        <v>0</v>
      </c>
      <c r="G35" s="45" t="n">
        <f aca="false">MAX(E35-F35,0)</f>
        <v>40.141525901657</v>
      </c>
      <c r="H35" s="47" t="n">
        <v>7.02</v>
      </c>
      <c r="I35" s="48" t="n">
        <f aca="false">G35/H35</f>
        <v>5.71816608285712</v>
      </c>
      <c r="J35" s="48" t="n">
        <f aca="false">J34+I35</f>
        <v>202.875595649878</v>
      </c>
      <c r="K35" s="34" t="n">
        <f aca="false">K34+C35</f>
        <v>465000</v>
      </c>
      <c r="L35" s="45" t="n">
        <f aca="false">J35*H35</f>
        <v>1424.18668146214</v>
      </c>
      <c r="M35" s="34" t="n">
        <f aca="false">L35*B35</f>
        <v>530324.394576057</v>
      </c>
      <c r="N35" s="35" t="n">
        <f aca="false">M35-K35</f>
        <v>65324.3945760573</v>
      </c>
      <c r="O35" s="36" t="n">
        <f aca="false">N35/K35</f>
        <v>0.140482568980768</v>
      </c>
      <c r="P35" s="35" t="n">
        <f aca="false">-C35</f>
        <v>-15000</v>
      </c>
    </row>
    <row r="36" customFormat="false" ht="15" hidden="false" customHeight="false" outlineLevel="0" collapsed="false">
      <c r="A36" s="43" t="n">
        <v>45078</v>
      </c>
      <c r="B36" s="44" t="n">
        <v>370.6</v>
      </c>
      <c r="C36" s="34" t="n">
        <f aca="false">Feltételezések!$B$5</f>
        <v>15000</v>
      </c>
      <c r="D36" s="34" t="n">
        <f aca="false">C36*Feltételezések!$B$6</f>
        <v>52.5</v>
      </c>
      <c r="E36" s="45" t="n">
        <f aca="false">(C36-D36)/B36</f>
        <v>40.3332433890988</v>
      </c>
      <c r="F36" s="46" t="n">
        <f aca="false">Feltételezések!$B$7</f>
        <v>0</v>
      </c>
      <c r="G36" s="45" t="n">
        <f aca="false">MAX(E36-F36,0)</f>
        <v>40.3332433890988</v>
      </c>
      <c r="H36" s="47" t="n">
        <v>6.97</v>
      </c>
      <c r="I36" s="48" t="n">
        <f aca="false">G36/H36</f>
        <v>5.7866920213915</v>
      </c>
      <c r="J36" s="48" t="n">
        <f aca="false">J35+I36</f>
        <v>208.662287671269</v>
      </c>
      <c r="K36" s="34" t="n">
        <f aca="false">K35+C36</f>
        <v>480000</v>
      </c>
      <c r="L36" s="45" t="n">
        <f aca="false">J36*H36</f>
        <v>1454.37614506875</v>
      </c>
      <c r="M36" s="34" t="n">
        <f aca="false">L36*B36</f>
        <v>538991.799362477</v>
      </c>
      <c r="N36" s="35" t="n">
        <f aca="false">M36-K36</f>
        <v>58991.7993624772</v>
      </c>
      <c r="O36" s="36" t="n">
        <f aca="false">N36/K36</f>
        <v>0.122899582005161</v>
      </c>
      <c r="P36" s="35" t="n">
        <f aca="false">-C36</f>
        <v>-15000</v>
      </c>
    </row>
    <row r="37" customFormat="false" ht="15" hidden="false" customHeight="false" outlineLevel="0" collapsed="false">
      <c r="A37" s="43" t="n">
        <v>45108</v>
      </c>
      <c r="B37" s="44" t="n">
        <v>379.04</v>
      </c>
      <c r="C37" s="34" t="n">
        <f aca="false">Feltételezések!$B$5</f>
        <v>15000</v>
      </c>
      <c r="D37" s="34" t="n">
        <f aca="false">C37*Feltételezések!$B$6</f>
        <v>52.5</v>
      </c>
      <c r="E37" s="45" t="n">
        <f aca="false">(C37-D37)/B37</f>
        <v>39.4351519628535</v>
      </c>
      <c r="F37" s="46" t="n">
        <f aca="false">Feltételezések!$B$7</f>
        <v>0</v>
      </c>
      <c r="G37" s="45" t="n">
        <f aca="false">MAX(E37-F37,0)</f>
        <v>39.4351519628535</v>
      </c>
      <c r="H37" s="47" t="n">
        <v>7.16</v>
      </c>
      <c r="I37" s="48" t="n">
        <f aca="false">G37/H37</f>
        <v>5.50770278810803</v>
      </c>
      <c r="J37" s="48" t="n">
        <f aca="false">J36+I37</f>
        <v>214.169990459377</v>
      </c>
      <c r="K37" s="34" t="n">
        <f aca="false">K36+C37</f>
        <v>495000</v>
      </c>
      <c r="L37" s="45" t="n">
        <f aca="false">J37*H37</f>
        <v>1533.45713168914</v>
      </c>
      <c r="M37" s="34" t="n">
        <f aca="false">L37*B37</f>
        <v>581241.591195452</v>
      </c>
      <c r="N37" s="35" t="n">
        <f aca="false">M37-K37</f>
        <v>86241.5911954517</v>
      </c>
      <c r="O37" s="36" t="n">
        <f aca="false">N37/K37</f>
        <v>0.174225436758488</v>
      </c>
      <c r="P37" s="35" t="n">
        <f aca="false">-C37</f>
        <v>-15000</v>
      </c>
    </row>
    <row r="38" customFormat="false" ht="15" hidden="false" customHeight="false" outlineLevel="0" collapsed="false">
      <c r="A38" s="43" t="n">
        <v>45139</v>
      </c>
      <c r="B38" s="44" t="n">
        <v>385.05</v>
      </c>
      <c r="C38" s="34" t="n">
        <f aca="false">Feltételezések!$B$5</f>
        <v>15000</v>
      </c>
      <c r="D38" s="34" t="n">
        <f aca="false">C38*Feltételezések!$B$6</f>
        <v>52.5</v>
      </c>
      <c r="E38" s="45" t="n">
        <f aca="false">(C38-D38)/B38</f>
        <v>38.8196338137904</v>
      </c>
      <c r="F38" s="46" t="n">
        <f aca="false">Feltételezések!$B$7</f>
        <v>0</v>
      </c>
      <c r="G38" s="45" t="n">
        <f aca="false">MAX(E38-F38,0)</f>
        <v>38.8196338137904</v>
      </c>
      <c r="H38" s="47" t="n">
        <v>7.39</v>
      </c>
      <c r="I38" s="48" t="n">
        <f aca="false">G38/H38</f>
        <v>5.25299510335459</v>
      </c>
      <c r="J38" s="48" t="n">
        <f aca="false">J37+I38</f>
        <v>219.422985562732</v>
      </c>
      <c r="K38" s="34" t="n">
        <f aca="false">K37+C38</f>
        <v>510000</v>
      </c>
      <c r="L38" s="45" t="n">
        <f aca="false">J38*H38</f>
        <v>1621.53586330859</v>
      </c>
      <c r="M38" s="34" t="n">
        <f aca="false">L38*B38</f>
        <v>624372.384166971</v>
      </c>
      <c r="N38" s="35" t="n">
        <f aca="false">M38-K38</f>
        <v>114372.384166971</v>
      </c>
      <c r="O38" s="36" t="n">
        <f aca="false">N38/K38</f>
        <v>0.224259576797983</v>
      </c>
      <c r="P38" s="35" t="n">
        <f aca="false">-C38</f>
        <v>-15000</v>
      </c>
    </row>
    <row r="39" customFormat="false" ht="15" hidden="false" customHeight="false" outlineLevel="0" collapsed="false">
      <c r="A39" s="43" t="n">
        <v>45170</v>
      </c>
      <c r="B39" s="44" t="n">
        <v>386.43</v>
      </c>
      <c r="C39" s="34" t="n">
        <f aca="false">Feltételezések!$B$5</f>
        <v>15000</v>
      </c>
      <c r="D39" s="34" t="n">
        <f aca="false">C39*Feltételezések!$B$6</f>
        <v>52.5</v>
      </c>
      <c r="E39" s="45" t="n">
        <f aca="false">(C39-D39)/B39</f>
        <v>38.6810030277152</v>
      </c>
      <c r="F39" s="46" t="n">
        <f aca="false">Feltételezések!$B$7</f>
        <v>0</v>
      </c>
      <c r="G39" s="45" t="n">
        <f aca="false">MAX(E39-F39,0)</f>
        <v>38.6810030277152</v>
      </c>
      <c r="H39" s="47" t="n">
        <v>7.25</v>
      </c>
      <c r="I39" s="48" t="n">
        <f aca="false">G39/H39</f>
        <v>5.33531076244348</v>
      </c>
      <c r="J39" s="48" t="n">
        <f aca="false">J38+I39</f>
        <v>224.758296325175</v>
      </c>
      <c r="K39" s="34" t="n">
        <f aca="false">K38+C39</f>
        <v>525000</v>
      </c>
      <c r="L39" s="45" t="n">
        <f aca="false">J39*H39</f>
        <v>1629.49764835752</v>
      </c>
      <c r="M39" s="34" t="n">
        <f aca="false">L39*B39</f>
        <v>629686.776254796</v>
      </c>
      <c r="N39" s="35" t="n">
        <f aca="false">M39-K39</f>
        <v>104686.776254796</v>
      </c>
      <c r="O39" s="36" t="n">
        <f aca="false">N39/K39</f>
        <v>0.199403383342469</v>
      </c>
      <c r="P39" s="35" t="n">
        <f aca="false">-C39</f>
        <v>-15000</v>
      </c>
    </row>
    <row r="40" customFormat="false" ht="15" hidden="false" customHeight="false" outlineLevel="0" collapsed="false">
      <c r="A40" s="43" t="n">
        <v>45200</v>
      </c>
      <c r="B40" s="44" t="n">
        <v>385.33</v>
      </c>
      <c r="C40" s="34" t="n">
        <f aca="false">Feltételezések!$B$5</f>
        <v>15000</v>
      </c>
      <c r="D40" s="34" t="n">
        <f aca="false">C40*Feltételezések!$B$6</f>
        <v>52.5</v>
      </c>
      <c r="E40" s="45" t="n">
        <f aca="false">(C40-D40)/B40</f>
        <v>38.7914255313627</v>
      </c>
      <c r="F40" s="46" t="n">
        <f aca="false">Feltételezések!$B$7</f>
        <v>0</v>
      </c>
      <c r="G40" s="45" t="n">
        <f aca="false">MAX(E40-F40,0)</f>
        <v>38.7914255313627</v>
      </c>
      <c r="H40" s="47" t="n">
        <v>7.34</v>
      </c>
      <c r="I40" s="48" t="n">
        <f aca="false">G40/H40</f>
        <v>5.28493535849628</v>
      </c>
      <c r="J40" s="48" t="n">
        <f aca="false">J39+I40</f>
        <v>230.043231683671</v>
      </c>
      <c r="K40" s="34" t="n">
        <f aca="false">K39+C40</f>
        <v>540000</v>
      </c>
      <c r="L40" s="45" t="n">
        <f aca="false">J40*H40</f>
        <v>1688.51732055815</v>
      </c>
      <c r="M40" s="34" t="n">
        <f aca="false">L40*B40</f>
        <v>650636.379130671</v>
      </c>
      <c r="N40" s="35" t="n">
        <f aca="false">M40-K40</f>
        <v>110636.379130671</v>
      </c>
      <c r="O40" s="36" t="n">
        <f aca="false">N40/K40</f>
        <v>0.204882183575317</v>
      </c>
      <c r="P40" s="35" t="n">
        <f aca="false">-C40</f>
        <v>-15000</v>
      </c>
    </row>
    <row r="41" customFormat="false" ht="15" hidden="false" customHeight="false" outlineLevel="0" collapsed="false">
      <c r="A41" s="43" t="n">
        <v>45231</v>
      </c>
      <c r="B41" s="44" t="n">
        <v>379.19</v>
      </c>
      <c r="C41" s="34" t="n">
        <f aca="false">Feltételezések!$B$5</f>
        <v>15000</v>
      </c>
      <c r="D41" s="34" t="n">
        <f aca="false">C41*Feltételezések!$B$6</f>
        <v>52.5</v>
      </c>
      <c r="E41" s="45" t="n">
        <f aca="false">(C41-D41)/B41</f>
        <v>39.4195522033809</v>
      </c>
      <c r="F41" s="46" t="n">
        <f aca="false">Feltételezések!$B$7</f>
        <v>0</v>
      </c>
      <c r="G41" s="45" t="n">
        <f aca="false">MAX(E41-F41,0)</f>
        <v>39.4195522033809</v>
      </c>
      <c r="H41" s="47" t="n">
        <v>7.07</v>
      </c>
      <c r="I41" s="48" t="n">
        <f aca="false">G41/H41</f>
        <v>5.57560851532969</v>
      </c>
      <c r="J41" s="48" t="n">
        <f aca="false">J40+I41</f>
        <v>235.618840199001</v>
      </c>
      <c r="K41" s="34" t="n">
        <f aca="false">K40+C41</f>
        <v>555000</v>
      </c>
      <c r="L41" s="45" t="n">
        <f aca="false">J41*H41</f>
        <v>1665.82520020694</v>
      </c>
      <c r="M41" s="34" t="n">
        <f aca="false">L41*B41</f>
        <v>631664.257666469</v>
      </c>
      <c r="N41" s="35" t="n">
        <f aca="false">M41-K41</f>
        <v>76664.2576664689</v>
      </c>
      <c r="O41" s="36" t="n">
        <f aca="false">N41/K41</f>
        <v>0.138133797597241</v>
      </c>
      <c r="P41" s="35" t="n">
        <f aca="false">-C41</f>
        <v>-15000</v>
      </c>
    </row>
    <row r="42" customFormat="false" ht="15" hidden="false" customHeight="false" outlineLevel="0" collapsed="false">
      <c r="A42" s="43" t="n">
        <v>45261</v>
      </c>
      <c r="B42" s="44" t="n">
        <v>381.8</v>
      </c>
      <c r="C42" s="34" t="n">
        <f aca="false">Feltételezések!$B$5</f>
        <v>15000</v>
      </c>
      <c r="D42" s="34" t="n">
        <f aca="false">C42*Feltételezések!$B$6</f>
        <v>52.5</v>
      </c>
      <c r="E42" s="45" t="n">
        <f aca="false">(C42-D42)/B42</f>
        <v>39.1500785751703</v>
      </c>
      <c r="F42" s="46" t="n">
        <f aca="false">Feltételezések!$B$7</f>
        <v>0</v>
      </c>
      <c r="G42" s="45" t="n">
        <f aca="false">MAX(E42-F42,0)</f>
        <v>39.1500785751703</v>
      </c>
      <c r="H42" s="47" t="n">
        <v>7.63</v>
      </c>
      <c r="I42" s="48" t="n">
        <f aca="false">G42/H42</f>
        <v>5.13107189713896</v>
      </c>
      <c r="J42" s="48" t="n">
        <f aca="false">J41+I42</f>
        <v>240.74991209614</v>
      </c>
      <c r="K42" s="34" t="n">
        <f aca="false">K41+C42</f>
        <v>570000</v>
      </c>
      <c r="L42" s="45" t="n">
        <f aca="false">J42*H42</f>
        <v>1836.92182929355</v>
      </c>
      <c r="M42" s="34" t="n">
        <f aca="false">L42*B42</f>
        <v>701336.754424277</v>
      </c>
      <c r="N42" s="35" t="n">
        <f aca="false">M42-K42</f>
        <v>131336.754424277</v>
      </c>
      <c r="O42" s="36" t="n">
        <f aca="false">N42/K42</f>
        <v>0.230415358639082</v>
      </c>
      <c r="P42" s="35" t="n">
        <f aca="false">-C42</f>
        <v>-15000</v>
      </c>
    </row>
    <row r="43" customFormat="false" ht="15" hidden="false" customHeight="false" outlineLevel="0" collapsed="false">
      <c r="A43" s="43" t="n">
        <v>45292</v>
      </c>
      <c r="B43" s="44" t="n">
        <v>382.04</v>
      </c>
      <c r="C43" s="34" t="n">
        <f aca="false">Feltételezések!$B$5</f>
        <v>15000</v>
      </c>
      <c r="D43" s="34" t="n">
        <f aca="false">C43*Feltételezések!$B$6</f>
        <v>52.5</v>
      </c>
      <c r="E43" s="45" t="n">
        <f aca="false">(C43-D43)/B43</f>
        <v>39.1254842424877</v>
      </c>
      <c r="F43" s="46" t="n">
        <f aca="false">Feltételezések!$B$7</f>
        <v>0</v>
      </c>
      <c r="G43" s="45" t="n">
        <f aca="false">MAX(E43-F43,0)</f>
        <v>39.1254842424877</v>
      </c>
      <c r="H43" s="47" t="n">
        <v>7.87</v>
      </c>
      <c r="I43" s="48" t="n">
        <f aca="false">G43/H43</f>
        <v>4.97147194949018</v>
      </c>
      <c r="J43" s="48" t="n">
        <f aca="false">J42+I43</f>
        <v>245.72138404563</v>
      </c>
      <c r="K43" s="34" t="n">
        <f aca="false">K42+C43</f>
        <v>585000</v>
      </c>
      <c r="L43" s="45" t="n">
        <f aca="false">J43*H43</f>
        <v>1933.82729243911</v>
      </c>
      <c r="M43" s="34" t="n">
        <f aca="false">L43*B43</f>
        <v>738799.378803438</v>
      </c>
      <c r="N43" s="35" t="n">
        <f aca="false">M43-K43</f>
        <v>153799.378803438</v>
      </c>
      <c r="O43" s="36" t="n">
        <f aca="false">N43/K43</f>
        <v>0.262904921031517</v>
      </c>
      <c r="P43" s="35" t="n">
        <f aca="false">-C43</f>
        <v>-15000</v>
      </c>
    </row>
    <row r="44" customFormat="false" ht="15" hidden="false" customHeight="false" outlineLevel="0" collapsed="false">
      <c r="A44" s="43" t="n">
        <v>45323</v>
      </c>
      <c r="B44" s="44" t="n">
        <v>388.04</v>
      </c>
      <c r="C44" s="34" t="n">
        <f aca="false">Feltételezések!$B$5</f>
        <v>15000</v>
      </c>
      <c r="D44" s="34" t="n">
        <f aca="false">C44*Feltételezések!$B$6</f>
        <v>52.5</v>
      </c>
      <c r="E44" s="45" t="n">
        <f aca="false">(C44-D44)/B44</f>
        <v>38.5205133491393</v>
      </c>
      <c r="F44" s="46" t="n">
        <f aca="false">Feltételezések!$B$7</f>
        <v>0</v>
      </c>
      <c r="G44" s="45" t="n">
        <f aca="false">MAX(E44-F44,0)</f>
        <v>38.5205133491393</v>
      </c>
      <c r="H44" s="47" t="n">
        <v>7.82</v>
      </c>
      <c r="I44" s="48" t="n">
        <f aca="false">G44/H44</f>
        <v>4.92589684771602</v>
      </c>
      <c r="J44" s="48" t="n">
        <f aca="false">J43+I44</f>
        <v>250.647280893346</v>
      </c>
      <c r="K44" s="34" t="n">
        <f aca="false">K43+C44</f>
        <v>600000</v>
      </c>
      <c r="L44" s="45" t="n">
        <f aca="false">J44*H44</f>
        <v>1960.06173658597</v>
      </c>
      <c r="M44" s="34" t="n">
        <f aca="false">L44*B44</f>
        <v>760582.356264819</v>
      </c>
      <c r="N44" s="35" t="n">
        <f aca="false">M44-K44</f>
        <v>160582.356264819</v>
      </c>
      <c r="O44" s="36" t="n">
        <f aca="false">N44/K44</f>
        <v>0.267637260441365</v>
      </c>
      <c r="P44" s="35" t="n">
        <f aca="false">-C44</f>
        <v>-15000</v>
      </c>
    </row>
    <row r="45" customFormat="false" ht="15" hidden="false" customHeight="false" outlineLevel="0" collapsed="false">
      <c r="A45" s="43" t="n">
        <v>45352</v>
      </c>
      <c r="B45" s="44" t="n">
        <v>395.09</v>
      </c>
      <c r="C45" s="34" t="n">
        <f aca="false">Feltételezések!$B$5</f>
        <v>15000</v>
      </c>
      <c r="D45" s="34" t="n">
        <f aca="false">C45*Feltételezések!$B$6</f>
        <v>52.5</v>
      </c>
      <c r="E45" s="45" t="n">
        <f aca="false">(C45-D45)/B45</f>
        <v>37.8331519400643</v>
      </c>
      <c r="F45" s="46" t="n">
        <f aca="false">Feltételezések!$B$7</f>
        <v>0</v>
      </c>
      <c r="G45" s="45" t="n">
        <f aca="false">MAX(E45-F45,0)</f>
        <v>37.8331519400643</v>
      </c>
      <c r="H45" s="47" t="n">
        <v>8.16</v>
      </c>
      <c r="I45" s="48" t="n">
        <f aca="false">G45/H45</f>
        <v>4.63641567892945</v>
      </c>
      <c r="J45" s="48" t="n">
        <f aca="false">J44+I45</f>
        <v>255.283696572276</v>
      </c>
      <c r="K45" s="34" t="n">
        <f aca="false">K44+C45</f>
        <v>615000</v>
      </c>
      <c r="L45" s="45" t="n">
        <f aca="false">J45*H45</f>
        <v>2083.11496402977</v>
      </c>
      <c r="M45" s="34" t="n">
        <f aca="false">L45*B45</f>
        <v>823017.891138522</v>
      </c>
      <c r="N45" s="35" t="n">
        <f aca="false">M45-K45</f>
        <v>208017.891138522</v>
      </c>
      <c r="O45" s="36" t="n">
        <f aca="false">N45/K45</f>
        <v>0.33824047339597</v>
      </c>
      <c r="P45" s="35" t="n">
        <f aca="false">-C45</f>
        <v>-15000</v>
      </c>
    </row>
    <row r="46" customFormat="false" ht="15" hidden="false" customHeight="false" outlineLevel="0" collapsed="false">
      <c r="A46" s="43" t="n">
        <v>45383</v>
      </c>
      <c r="B46" s="44" t="n">
        <v>392.41</v>
      </c>
      <c r="C46" s="34" t="n">
        <f aca="false">Feltételezések!$B$5</f>
        <v>15000</v>
      </c>
      <c r="D46" s="34" t="n">
        <f aca="false">C46*Feltételezések!$B$6</f>
        <v>52.5</v>
      </c>
      <c r="E46" s="45" t="n">
        <f aca="false">(C46-D46)/B46</f>
        <v>38.0915369129227</v>
      </c>
      <c r="F46" s="46" t="n">
        <f aca="false">Feltételezések!$B$7</f>
        <v>0</v>
      </c>
      <c r="G46" s="45" t="n">
        <f aca="false">MAX(E46-F46,0)</f>
        <v>38.0915369129227</v>
      </c>
      <c r="H46" s="47" t="n">
        <v>8.74</v>
      </c>
      <c r="I46" s="48" t="n">
        <f aca="false">G46/H46</f>
        <v>4.35829941795454</v>
      </c>
      <c r="J46" s="48" t="n">
        <f aca="false">J45+I46</f>
        <v>259.64199599023</v>
      </c>
      <c r="K46" s="34" t="n">
        <f aca="false">K45+C46</f>
        <v>630000</v>
      </c>
      <c r="L46" s="45" t="n">
        <f aca="false">J46*H46</f>
        <v>2269.27104495461</v>
      </c>
      <c r="M46" s="34" t="n">
        <f aca="false">L46*B46</f>
        <v>890484.65075064</v>
      </c>
      <c r="N46" s="35" t="n">
        <f aca="false">M46-K46</f>
        <v>260484.65075064</v>
      </c>
      <c r="O46" s="36" t="n">
        <f aca="false">N46/K46</f>
        <v>0.41346769960419</v>
      </c>
      <c r="P46" s="35" t="n">
        <f aca="false">-C46</f>
        <v>-15000</v>
      </c>
    </row>
    <row r="47" customFormat="false" ht="15" hidden="false" customHeight="false" outlineLevel="0" collapsed="false">
      <c r="A47" s="43" t="n">
        <v>45413</v>
      </c>
      <c r="B47" s="44" t="n">
        <v>387.18</v>
      </c>
      <c r="C47" s="34" t="n">
        <f aca="false">Feltételezések!$B$5</f>
        <v>15000</v>
      </c>
      <c r="D47" s="34" t="n">
        <f aca="false">C47*Feltételezések!$B$6</f>
        <v>52.5</v>
      </c>
      <c r="E47" s="45" t="n">
        <f aca="false">(C47-D47)/B47</f>
        <v>38.6060746939408</v>
      </c>
      <c r="F47" s="46" t="n">
        <f aca="false">Feltételezések!$B$7</f>
        <v>0</v>
      </c>
      <c r="G47" s="45" t="n">
        <f aca="false">MAX(E47-F47,0)</f>
        <v>38.6060746939408</v>
      </c>
      <c r="H47" s="47" t="n">
        <v>8.67</v>
      </c>
      <c r="I47" s="48" t="n">
        <f aca="false">G47/H47</f>
        <v>4.45283445143493</v>
      </c>
      <c r="J47" s="48" t="n">
        <f aca="false">J46+I47</f>
        <v>264.094830441665</v>
      </c>
      <c r="K47" s="34" t="n">
        <f aca="false">K46+C47</f>
        <v>645000</v>
      </c>
      <c r="L47" s="45" t="n">
        <f aca="false">J47*H47</f>
        <v>2289.70217992924</v>
      </c>
      <c r="M47" s="34" t="n">
        <f aca="false">L47*B47</f>
        <v>886526.890025002</v>
      </c>
      <c r="N47" s="35" t="n">
        <f aca="false">M47-K47</f>
        <v>241526.890025002</v>
      </c>
      <c r="O47" s="36" t="n">
        <f aca="false">N47/K47</f>
        <v>0.374460294612406</v>
      </c>
      <c r="P47" s="35" t="n">
        <f aca="false">-C47</f>
        <v>-15000</v>
      </c>
    </row>
    <row r="48" customFormat="false" ht="15" hidden="false" customHeight="false" outlineLevel="0" collapsed="false">
      <c r="A48" s="43" t="n">
        <v>45444</v>
      </c>
      <c r="B48" s="44" t="n">
        <v>394.76</v>
      </c>
      <c r="C48" s="34" t="n">
        <f aca="false">Feltételezések!$B$5</f>
        <v>15000</v>
      </c>
      <c r="D48" s="34" t="n">
        <f aca="false">C48*Feltételezések!$B$6</f>
        <v>52.5</v>
      </c>
      <c r="E48" s="45" t="n">
        <f aca="false">(C48-D48)/B48</f>
        <v>37.8647785996555</v>
      </c>
      <c r="F48" s="46" t="n">
        <f aca="false">Feltételezések!$B$7</f>
        <v>0</v>
      </c>
      <c r="G48" s="45" t="n">
        <f aca="false">MAX(E48-F48,0)</f>
        <v>37.8647785996555</v>
      </c>
      <c r="H48" s="47" t="n">
        <v>9.21</v>
      </c>
      <c r="I48" s="48" t="n">
        <f aca="false">G48/H48</f>
        <v>4.11126803470744</v>
      </c>
      <c r="J48" s="48" t="n">
        <f aca="false">J47+I48</f>
        <v>268.206098476373</v>
      </c>
      <c r="K48" s="34" t="n">
        <f aca="false">K47+C48</f>
        <v>660000</v>
      </c>
      <c r="L48" s="45" t="n">
        <f aca="false">J48*H48</f>
        <v>2470.17816696739</v>
      </c>
      <c r="M48" s="34" t="n">
        <f aca="false">L48*B48</f>
        <v>975127.533192048</v>
      </c>
      <c r="N48" s="35" t="n">
        <f aca="false">M48-K48</f>
        <v>315127.533192048</v>
      </c>
      <c r="O48" s="36" t="n">
        <f aca="false">N48/K48</f>
        <v>0.477465959381891</v>
      </c>
      <c r="P48" s="35" t="n">
        <f aca="false">-C48</f>
        <v>-15000</v>
      </c>
    </row>
    <row r="49" customFormat="false" ht="15" hidden="false" customHeight="false" outlineLevel="0" collapsed="false">
      <c r="A49" s="43" t="n">
        <v>45474</v>
      </c>
      <c r="B49" s="44" t="n">
        <v>392.84</v>
      </c>
      <c r="C49" s="34" t="n">
        <f aca="false">Feltételezések!$B$5</f>
        <v>15000</v>
      </c>
      <c r="D49" s="34" t="n">
        <f aca="false">C49*Feltételezések!$B$6</f>
        <v>52.5</v>
      </c>
      <c r="E49" s="45" t="n">
        <f aca="false">(C49-D49)/B49</f>
        <v>38.0498421749313</v>
      </c>
      <c r="F49" s="46" t="n">
        <f aca="false">Feltételezések!$B$7</f>
        <v>0</v>
      </c>
      <c r="G49" s="45" t="n">
        <f aca="false">MAX(E49-F49,0)</f>
        <v>38.0498421749313</v>
      </c>
      <c r="H49" s="47" t="n">
        <v>9.06</v>
      </c>
      <c r="I49" s="48" t="n">
        <f aca="false">G49/H49</f>
        <v>4.19976182946261</v>
      </c>
      <c r="J49" s="48" t="n">
        <f aca="false">J48+I49</f>
        <v>272.405860305835</v>
      </c>
      <c r="K49" s="34" t="n">
        <f aca="false">K48+C49</f>
        <v>675000</v>
      </c>
      <c r="L49" s="45" t="n">
        <f aca="false">J49*H49</f>
        <v>2467.99709437087</v>
      </c>
      <c r="M49" s="34" t="n">
        <f aca="false">L49*B49</f>
        <v>969527.978552651</v>
      </c>
      <c r="N49" s="35" t="n">
        <f aca="false">M49-K49</f>
        <v>294527.978552651</v>
      </c>
      <c r="O49" s="36" t="n">
        <f aca="false">N49/K49</f>
        <v>0.436337746003928</v>
      </c>
      <c r="P49" s="35" t="n">
        <f aca="false">-C49</f>
        <v>-15000</v>
      </c>
    </row>
    <row r="50" customFormat="false" ht="15" hidden="false" customHeight="false" outlineLevel="0" collapsed="false">
      <c r="A50" s="43" t="n">
        <v>45505</v>
      </c>
      <c r="B50" s="44" t="n">
        <v>394.7</v>
      </c>
      <c r="C50" s="34" t="n">
        <f aca="false">Feltételezések!$B$5</f>
        <v>15000</v>
      </c>
      <c r="D50" s="34" t="n">
        <f aca="false">C50*Feltételezések!$B$6</f>
        <v>52.5</v>
      </c>
      <c r="E50" s="45" t="n">
        <f aca="false">(C50-D50)/B50</f>
        <v>37.8705345832278</v>
      </c>
      <c r="F50" s="46" t="n">
        <f aca="false">Feltételezések!$B$7</f>
        <v>0</v>
      </c>
      <c r="G50" s="45" t="n">
        <f aca="false">MAX(E50-F50,0)</f>
        <v>37.8705345832278</v>
      </c>
      <c r="H50" s="47" t="n">
        <v>9.02</v>
      </c>
      <c r="I50" s="48" t="n">
        <f aca="false">G50/H50</f>
        <v>4.19850716000308</v>
      </c>
      <c r="J50" s="48" t="n">
        <f aca="false">J49+I50</f>
        <v>276.604367465838</v>
      </c>
      <c r="K50" s="34" t="n">
        <f aca="false">K49+C50</f>
        <v>690000</v>
      </c>
      <c r="L50" s="45" t="n">
        <f aca="false">J50*H50</f>
        <v>2494.97139454186</v>
      </c>
      <c r="M50" s="34" t="n">
        <f aca="false">L50*B50</f>
        <v>984765.209425673</v>
      </c>
      <c r="N50" s="35" t="n">
        <f aca="false">M50-K50</f>
        <v>294765.209425673</v>
      </c>
      <c r="O50" s="36" t="n">
        <f aca="false">N50/K50</f>
        <v>0.427195955689381</v>
      </c>
      <c r="P50" s="35" t="n">
        <f aca="false">-C50</f>
        <v>-15000</v>
      </c>
    </row>
    <row r="51" customFormat="false" ht="15" hidden="false" customHeight="false" outlineLevel="0" collapsed="false">
      <c r="A51" s="43" t="n">
        <v>45536</v>
      </c>
      <c r="B51" s="44" t="n">
        <v>394.86</v>
      </c>
      <c r="C51" s="34" t="n">
        <f aca="false">Feltételezések!$B$5</f>
        <v>15000</v>
      </c>
      <c r="D51" s="34" t="n">
        <f aca="false">C51*Feltételezések!$B$6</f>
        <v>52.5</v>
      </c>
      <c r="E51" s="45" t="n">
        <f aca="false">(C51-D51)/B51</f>
        <v>37.8551891809755</v>
      </c>
      <c r="F51" s="46" t="n">
        <f aca="false">Feltételezések!$B$7</f>
        <v>0</v>
      </c>
      <c r="G51" s="45" t="n">
        <f aca="false">MAX(E51-F51,0)</f>
        <v>37.8551891809755</v>
      </c>
      <c r="H51" s="47" t="n">
        <v>9.4</v>
      </c>
      <c r="I51" s="48" t="n">
        <f aca="false">G51/H51</f>
        <v>4.02714778521016</v>
      </c>
      <c r="J51" s="48" t="n">
        <f aca="false">J50+I51</f>
        <v>280.631515251049</v>
      </c>
      <c r="K51" s="34" t="n">
        <f aca="false">K50+C51</f>
        <v>705000</v>
      </c>
      <c r="L51" s="45" t="n">
        <f aca="false">J51*H51</f>
        <v>2637.93624335986</v>
      </c>
      <c r="M51" s="34" t="n">
        <f aca="false">L51*B51</f>
        <v>1041615.50505307</v>
      </c>
      <c r="N51" s="35" t="n">
        <f aca="false">M51-K51</f>
        <v>336615.505053073</v>
      </c>
      <c r="O51" s="36" t="n">
        <f aca="false">N51/K51</f>
        <v>0.47746880149372</v>
      </c>
      <c r="P51" s="35" t="n">
        <f aca="false">-C51</f>
        <v>-15000</v>
      </c>
    </row>
    <row r="52" customFormat="false" ht="15" hidden="false" customHeight="false" outlineLevel="0" collapsed="false">
      <c r="A52" s="43" t="n">
        <v>45566</v>
      </c>
      <c r="B52" s="44" t="n">
        <v>401.9</v>
      </c>
      <c r="C52" s="34" t="n">
        <f aca="false">Feltételezések!$B$5</f>
        <v>15000</v>
      </c>
      <c r="D52" s="34" t="n">
        <f aca="false">C52*Feltételezések!$B$6</f>
        <v>52.5</v>
      </c>
      <c r="E52" s="45" t="n">
        <f aca="false">(C52-D52)/B52</f>
        <v>37.1920875839761</v>
      </c>
      <c r="F52" s="46" t="n">
        <f aca="false">Feltételezések!$B$7</f>
        <v>0</v>
      </c>
      <c r="G52" s="45" t="n">
        <f aca="false">MAX(E52-F52,0)</f>
        <v>37.1920875839761</v>
      </c>
      <c r="H52" s="47" t="n">
        <v>9.44</v>
      </c>
      <c r="I52" s="48" t="n">
        <f aca="false">G52/H52</f>
        <v>3.93983978643815</v>
      </c>
      <c r="J52" s="48" t="n">
        <f aca="false">J51+I52</f>
        <v>284.571355037487</v>
      </c>
      <c r="K52" s="34" t="n">
        <f aca="false">K51+C52</f>
        <v>720000</v>
      </c>
      <c r="L52" s="45" t="n">
        <f aca="false">J52*H52</f>
        <v>2686.35359155387</v>
      </c>
      <c r="M52" s="34" t="n">
        <f aca="false">L52*B52</f>
        <v>1079645.5084455</v>
      </c>
      <c r="N52" s="35" t="n">
        <f aca="false">M52-K52</f>
        <v>359645.508445502</v>
      </c>
      <c r="O52" s="36" t="n">
        <f aca="false">N52/K52</f>
        <v>0.499507650618752</v>
      </c>
      <c r="P52" s="35" t="n">
        <f aca="false">-C52</f>
        <v>-15000</v>
      </c>
    </row>
    <row r="53" customFormat="false" ht="15" hidden="false" customHeight="false" outlineLevel="0" collapsed="false">
      <c r="A53" s="43" t="n">
        <v>45597</v>
      </c>
      <c r="B53" s="44" t="n">
        <v>409.25</v>
      </c>
      <c r="C53" s="34" t="n">
        <f aca="false">Feltételezések!$B$5</f>
        <v>15000</v>
      </c>
      <c r="D53" s="34" t="n">
        <f aca="false">C53*Feltételezések!$B$6</f>
        <v>52.5</v>
      </c>
      <c r="E53" s="45" t="n">
        <f aca="false">(C53-D53)/B53</f>
        <v>36.5241295051924</v>
      </c>
      <c r="F53" s="46" t="n">
        <f aca="false">Feltételezések!$B$7</f>
        <v>0</v>
      </c>
      <c r="G53" s="45" t="n">
        <f aca="false">MAX(E53-F53,0)</f>
        <v>36.5241295051924</v>
      </c>
      <c r="H53" s="47" t="n">
        <v>9.62</v>
      </c>
      <c r="I53" s="48" t="n">
        <f aca="false">G53/H53</f>
        <v>3.79668705875181</v>
      </c>
      <c r="J53" s="48" t="n">
        <f aca="false">J52+I53</f>
        <v>288.368042096238</v>
      </c>
      <c r="K53" s="34" t="n">
        <f aca="false">K52+C53</f>
        <v>735000</v>
      </c>
      <c r="L53" s="45" t="n">
        <f aca="false">J53*H53</f>
        <v>2774.10056496581</v>
      </c>
      <c r="M53" s="34" t="n">
        <f aca="false">L53*B53</f>
        <v>1135300.65621226</v>
      </c>
      <c r="N53" s="35" t="n">
        <f aca="false">M53-K53</f>
        <v>400300.656212259</v>
      </c>
      <c r="O53" s="36" t="n">
        <f aca="false">N53/K53</f>
        <v>0.544626743145931</v>
      </c>
      <c r="P53" s="35" t="n">
        <f aca="false">-C53</f>
        <v>-15000</v>
      </c>
    </row>
    <row r="54" customFormat="false" ht="15" hidden="false" customHeight="false" outlineLevel="0" collapsed="false">
      <c r="A54" s="43" t="n">
        <v>45627</v>
      </c>
      <c r="B54" s="44" t="n">
        <v>411.99</v>
      </c>
      <c r="C54" s="34" t="n">
        <f aca="false">Feltételezések!$B$5</f>
        <v>15000</v>
      </c>
      <c r="D54" s="34" t="n">
        <f aca="false">C54*Feltételezések!$B$6</f>
        <v>52.5</v>
      </c>
      <c r="E54" s="45" t="n">
        <f aca="false">(C54-D54)/B54</f>
        <v>36.2812204179713</v>
      </c>
      <c r="F54" s="46" t="n">
        <f aca="false">Feltételezések!$B$7</f>
        <v>0</v>
      </c>
      <c r="G54" s="45" t="n">
        <f aca="false">MAX(E54-F54,0)</f>
        <v>36.2812204179713</v>
      </c>
      <c r="H54" s="47" t="n">
        <v>9.74</v>
      </c>
      <c r="I54" s="48" t="n">
        <f aca="false">G54/H54</f>
        <v>3.7249712954796</v>
      </c>
      <c r="J54" s="48" t="n">
        <f aca="false">J53+I54</f>
        <v>292.093013391718</v>
      </c>
      <c r="K54" s="34" t="n">
        <f aca="false">K53+C54</f>
        <v>750000</v>
      </c>
      <c r="L54" s="45" t="n">
        <f aca="false">J54*H54</f>
        <v>2844.98595043533</v>
      </c>
      <c r="M54" s="34" t="n">
        <f aca="false">L54*B54</f>
        <v>1172105.76171985</v>
      </c>
      <c r="N54" s="35" t="n">
        <f aca="false">M54-K54</f>
        <v>422105.761719853</v>
      </c>
      <c r="O54" s="36" t="n">
        <f aca="false">N54/K54</f>
        <v>0.562807682293137</v>
      </c>
      <c r="P54" s="35" t="n">
        <f aca="false">-C54</f>
        <v>-15000</v>
      </c>
    </row>
    <row r="55" customFormat="false" ht="15" hidden="false" customHeight="false" outlineLevel="0" collapsed="false">
      <c r="A55" s="43" t="n">
        <v>45658</v>
      </c>
      <c r="B55" s="44" t="n">
        <v>411.73</v>
      </c>
      <c r="C55" s="34" t="n">
        <f aca="false">Feltételezések!$B$5</f>
        <v>15000</v>
      </c>
      <c r="D55" s="34" t="n">
        <f aca="false">C55*Feltételezések!$B$6</f>
        <v>52.5</v>
      </c>
      <c r="E55" s="45" t="n">
        <f aca="false">(C55-D55)/B55</f>
        <v>36.3041313482136</v>
      </c>
      <c r="F55" s="46" t="n">
        <f aca="false">Feltételezések!$B$7</f>
        <v>0</v>
      </c>
      <c r="G55" s="45" t="n">
        <f aca="false">MAX(E55-F55,0)</f>
        <v>36.3041313482136</v>
      </c>
      <c r="H55" s="47" t="n">
        <v>9.87</v>
      </c>
      <c r="I55" s="48" t="n">
        <f aca="false">G55/H55</f>
        <v>3.67823012646541</v>
      </c>
      <c r="J55" s="48" t="n">
        <f aca="false">J54+I55</f>
        <v>295.771243518183</v>
      </c>
      <c r="K55" s="34" t="n">
        <f aca="false">K54+C55</f>
        <v>765000</v>
      </c>
      <c r="L55" s="45" t="n">
        <f aca="false">J55*H55</f>
        <v>2919.26217352447</v>
      </c>
      <c r="M55" s="34" t="n">
        <f aca="false">L55*B55</f>
        <v>1201947.81470523</v>
      </c>
      <c r="N55" s="35" t="n">
        <f aca="false">M55-K55</f>
        <v>436947.81470523</v>
      </c>
      <c r="O55" s="36" t="n">
        <f aca="false">N55/K55</f>
        <v>0.571173613993765</v>
      </c>
      <c r="P55" s="35" t="n">
        <f aca="false">-C55</f>
        <v>-15000</v>
      </c>
    </row>
    <row r="56" customFormat="false" ht="15" hidden="false" customHeight="false" outlineLevel="0" collapsed="false">
      <c r="A56" s="43" t="n">
        <v>45689</v>
      </c>
      <c r="B56" s="44" t="n">
        <v>403.13</v>
      </c>
      <c r="C56" s="34" t="n">
        <f aca="false">Feltételezések!$B$5</f>
        <v>15000</v>
      </c>
      <c r="D56" s="34" t="n">
        <f aca="false">C56*Feltételezések!$B$6</f>
        <v>52.5</v>
      </c>
      <c r="E56" s="45" t="n">
        <f aca="false">(C56-D56)/B56</f>
        <v>37.0786098777069</v>
      </c>
      <c r="F56" s="46" t="n">
        <f aca="false">Feltételezések!$B$7</f>
        <v>0</v>
      </c>
      <c r="G56" s="45" t="n">
        <f aca="false">MAX(E56-F56,0)</f>
        <v>37.0786098777069</v>
      </c>
      <c r="H56" s="47" t="n">
        <v>10.74</v>
      </c>
      <c r="I56" s="48" t="n">
        <f aca="false">G56/H56</f>
        <v>3.45238453237495</v>
      </c>
      <c r="J56" s="48" t="n">
        <f aca="false">J55+I56</f>
        <v>299.223628050558</v>
      </c>
      <c r="K56" s="34" t="n">
        <f aca="false">K55+C56</f>
        <v>780000</v>
      </c>
      <c r="L56" s="45" t="n">
        <f aca="false">J56*H56</f>
        <v>3213.661765263</v>
      </c>
      <c r="M56" s="34" t="n">
        <f aca="false">L56*B56</f>
        <v>1295523.46743047</v>
      </c>
      <c r="N56" s="35" t="n">
        <f aca="false">M56-K56</f>
        <v>515523.467430472</v>
      </c>
      <c r="O56" s="36" t="n">
        <f aca="false">N56/K56</f>
        <v>0.660927522346759</v>
      </c>
      <c r="P56" s="35" t="n">
        <f aca="false">-C56</f>
        <v>-15000</v>
      </c>
    </row>
    <row r="57" customFormat="false" ht="15" hidden="false" customHeight="false" outlineLevel="0" collapsed="false">
      <c r="A57" s="43" t="n">
        <v>45717</v>
      </c>
      <c r="B57" s="44" t="n">
        <v>399.81</v>
      </c>
      <c r="C57" s="34" t="n">
        <f aca="false">Feltételezések!$B$5</f>
        <v>15000</v>
      </c>
      <c r="D57" s="34" t="n">
        <f aca="false">C57*Feltételezések!$B$6</f>
        <v>52.5</v>
      </c>
      <c r="E57" s="45" t="n">
        <f aca="false">(C57-D57)/B57</f>
        <v>37.386508591581</v>
      </c>
      <c r="F57" s="46" t="n">
        <f aca="false">Feltételezések!$B$7</f>
        <v>0</v>
      </c>
      <c r="G57" s="45" t="n">
        <f aca="false">MAX(E57-F57,0)</f>
        <v>37.386508591581</v>
      </c>
      <c r="H57" s="47" t="n">
        <v>11.6</v>
      </c>
      <c r="I57" s="48" t="n">
        <f aca="false">G57/H57</f>
        <v>3.22297487858457</v>
      </c>
      <c r="J57" s="48" t="n">
        <f aca="false">J56+I57</f>
        <v>302.446602929143</v>
      </c>
      <c r="K57" s="34" t="n">
        <f aca="false">K56+C57</f>
        <v>795000</v>
      </c>
      <c r="L57" s="45" t="n">
        <f aca="false">J57*H57</f>
        <v>3508.38059397806</v>
      </c>
      <c r="M57" s="34" t="n">
        <f aca="false">L57*B57</f>
        <v>1402685.64527837</v>
      </c>
      <c r="N57" s="35" t="n">
        <f aca="false">M57-K57</f>
        <v>607685.645278367</v>
      </c>
      <c r="O57" s="36" t="n">
        <f aca="false">N57/K57</f>
        <v>0.764384459469644</v>
      </c>
      <c r="P57" s="35" t="n">
        <f aca="false">-C57</f>
        <v>-15000</v>
      </c>
    </row>
    <row r="58" customFormat="false" ht="15" hidden="false" customHeight="false" outlineLevel="0" collapsed="false">
      <c r="A58" s="43" t="n">
        <v>45748</v>
      </c>
      <c r="B58" s="44" t="n">
        <v>406.44</v>
      </c>
      <c r="C58" s="34" t="n">
        <f aca="false">Feltételezések!$B$5</f>
        <v>15000</v>
      </c>
      <c r="D58" s="34" t="n">
        <f aca="false">C58*Feltételezések!$B$6</f>
        <v>52.5</v>
      </c>
      <c r="E58" s="45" t="n">
        <f aca="false">(C58-D58)/B58</f>
        <v>36.7766459994095</v>
      </c>
      <c r="F58" s="46" t="n">
        <f aca="false">Feltételezések!$B$7</f>
        <v>0</v>
      </c>
      <c r="G58" s="45" t="n">
        <f aca="false">MAX(E58-F58,0)</f>
        <v>36.7766459994095</v>
      </c>
      <c r="H58" s="47" t="n">
        <v>11.68</v>
      </c>
      <c r="I58" s="48" t="n">
        <f aca="false">G58/H58</f>
        <v>3.14868544515492</v>
      </c>
      <c r="J58" s="48" t="n">
        <f aca="false">J57+I58</f>
        <v>305.595288374298</v>
      </c>
      <c r="K58" s="34" t="n">
        <f aca="false">K57+C58</f>
        <v>810000</v>
      </c>
      <c r="L58" s="45" t="n">
        <f aca="false">J58*H58</f>
        <v>3569.3529682118</v>
      </c>
      <c r="M58" s="34" t="n">
        <f aca="false">L58*B58</f>
        <v>1450727.8204</v>
      </c>
      <c r="N58" s="35" t="n">
        <f aca="false">M58-K58</f>
        <v>640727.820400003</v>
      </c>
      <c r="O58" s="36" t="n">
        <f aca="false">N58/K58</f>
        <v>0.791022000493831</v>
      </c>
      <c r="P58" s="35" t="n">
        <f aca="false">-C58</f>
        <v>-15000</v>
      </c>
    </row>
    <row r="59" customFormat="false" ht="15" hidden="false" customHeight="false" outlineLevel="0" collapsed="false">
      <c r="A59" s="43" t="n">
        <v>45778</v>
      </c>
      <c r="B59" s="44" t="n">
        <v>403.94</v>
      </c>
      <c r="C59" s="34" t="n">
        <f aca="false">Feltételezések!$B$5</f>
        <v>15000</v>
      </c>
      <c r="D59" s="34" t="n">
        <f aca="false">C59*Feltételezések!$B$6</f>
        <v>52.5</v>
      </c>
      <c r="E59" s="45" t="n">
        <f aca="false">(C59-D59)/B59</f>
        <v>37.0042580581275</v>
      </c>
      <c r="F59" s="46" t="n">
        <f aca="false">Feltételezések!$B$7</f>
        <v>0</v>
      </c>
      <c r="G59" s="45" t="n">
        <f aca="false">MAX(E59-F59,0)</f>
        <v>37.0042580581275</v>
      </c>
      <c r="H59" s="47" t="n">
        <v>11.58</v>
      </c>
      <c r="I59" s="48" t="n">
        <f aca="false">G59/H59</f>
        <v>3.19553178394883</v>
      </c>
      <c r="J59" s="48" t="n">
        <f aca="false">J58+I59</f>
        <v>308.790820158247</v>
      </c>
      <c r="K59" s="34" t="n">
        <f aca="false">K58+C59</f>
        <v>825000</v>
      </c>
      <c r="L59" s="45" t="n">
        <f aca="false">J59*H59</f>
        <v>3575.7976974325</v>
      </c>
      <c r="M59" s="34" t="n">
        <f aca="false">L59*B59</f>
        <v>1444407.72190088</v>
      </c>
      <c r="N59" s="35" t="n">
        <f aca="false">M59-K59</f>
        <v>619407.721900882</v>
      </c>
      <c r="O59" s="36" t="n">
        <f aca="false">N59/K59</f>
        <v>0.750797238667736</v>
      </c>
      <c r="P59" s="35" t="n">
        <f aca="false">-C59</f>
        <v>-15000</v>
      </c>
    </row>
    <row r="60" customFormat="false" ht="15" hidden="false" customHeight="false" outlineLevel="0" collapsed="false">
      <c r="A60" s="43" t="n">
        <v>45809</v>
      </c>
      <c r="B60" s="44" t="n">
        <v>402.08</v>
      </c>
      <c r="C60" s="34" t="n">
        <f aca="false">Feltételezések!$B$5</f>
        <v>15000</v>
      </c>
      <c r="D60" s="34" t="n">
        <f aca="false">C60*Feltételezések!$B$6</f>
        <v>52.5</v>
      </c>
      <c r="E60" s="45" t="n">
        <f aca="false">(C60-D60)/B60</f>
        <v>37.1754377238361</v>
      </c>
      <c r="F60" s="46" t="n">
        <f aca="false">Feltételezések!$B$7</f>
        <v>0</v>
      </c>
      <c r="G60" s="45" t="n">
        <f aca="false">MAX(E60-F60,0)</f>
        <v>37.1754377238361</v>
      </c>
      <c r="H60" s="47" t="n">
        <v>12.31</v>
      </c>
      <c r="I60" s="48" t="n">
        <f aca="false">G60/H60</f>
        <v>3.0199380766723</v>
      </c>
      <c r="J60" s="48" t="n">
        <f aca="false">J59+I60</f>
        <v>311.810758234919</v>
      </c>
      <c r="K60" s="34" t="n">
        <f aca="false">K59+C60</f>
        <v>840000</v>
      </c>
      <c r="L60" s="45" t="n">
        <f aca="false">J60*H60</f>
        <v>3838.39043387185</v>
      </c>
      <c r="M60" s="34" t="n">
        <f aca="false">L60*B60</f>
        <v>1543340.02565119</v>
      </c>
      <c r="N60" s="35" t="n">
        <f aca="false">M60-K60</f>
        <v>703340.025651194</v>
      </c>
      <c r="O60" s="36" t="n">
        <f aca="false">N60/K60</f>
        <v>0.83730955434666</v>
      </c>
      <c r="P60" s="35" t="n">
        <f aca="false">-C60</f>
        <v>-15000</v>
      </c>
    </row>
    <row r="61" customFormat="false" ht="15" hidden="false" customHeight="false" outlineLevel="0" collapsed="false">
      <c r="A61" s="43" t="n">
        <v>45839</v>
      </c>
      <c r="B61" s="44" t="n">
        <v>399.19</v>
      </c>
      <c r="C61" s="34" t="n">
        <f aca="false">Feltételezések!$B$5</f>
        <v>15000</v>
      </c>
      <c r="D61" s="34" t="n">
        <f aca="false">C61*Feltételezések!$B$6</f>
        <v>52.5</v>
      </c>
      <c r="E61" s="45" t="n">
        <f aca="false">(C61-D61)/B61</f>
        <v>37.4445752649114</v>
      </c>
      <c r="F61" s="46" t="n">
        <f aca="false">Feltételezések!$B$7</f>
        <v>0</v>
      </c>
      <c r="G61" s="45" t="n">
        <f aca="false">MAX(E61-F61,0)</f>
        <v>37.4445752649114</v>
      </c>
      <c r="H61" s="47" t="n">
        <v>12.05</v>
      </c>
      <c r="I61" s="48" t="n">
        <f aca="false">G61/H61</f>
        <v>3.10743363194286</v>
      </c>
      <c r="J61" s="48" t="n">
        <f aca="false">J60+I61</f>
        <v>314.918191866862</v>
      </c>
      <c r="K61" s="34" t="n">
        <f aca="false">K60+C61</f>
        <v>855000</v>
      </c>
      <c r="L61" s="45" t="n">
        <f aca="false">J61*H61</f>
        <v>3794.76421199568</v>
      </c>
      <c r="M61" s="34" t="n">
        <f aca="false">L61*B61</f>
        <v>1514831.92578656</v>
      </c>
      <c r="N61" s="35" t="n">
        <f aca="false">M61-K61</f>
        <v>659831.925786557</v>
      </c>
      <c r="O61" s="36" t="n">
        <f aca="false">N61/K61</f>
        <v>0.771733246533985</v>
      </c>
      <c r="P61" s="35" t="n">
        <f aca="false">-C61</f>
        <v>-15000</v>
      </c>
    </row>
    <row r="62" customFormat="false" ht="15" hidden="false" customHeight="false" outlineLevel="0" collapsed="false">
      <c r="A62" s="43" t="n">
        <v>45870</v>
      </c>
      <c r="B62" s="44" t="n">
        <v>396.45</v>
      </c>
      <c r="C62" s="34" t="n">
        <f aca="false">Feltételezések!$B$5</f>
        <v>15000</v>
      </c>
      <c r="D62" s="34" t="n">
        <f aca="false">C62*Feltételezések!$B$6</f>
        <v>52.5</v>
      </c>
      <c r="E62" s="45" t="n">
        <f aca="false">(C62-D62)/B62</f>
        <v>37.7033673855467</v>
      </c>
      <c r="F62" s="46" t="n">
        <f aca="false">Feltételezések!$B$7</f>
        <v>0</v>
      </c>
      <c r="G62" s="45" t="n">
        <f aca="false">MAX(E62-F62,0)</f>
        <v>37.7033673855467</v>
      </c>
      <c r="H62" s="47" t="n">
        <v>12.42</v>
      </c>
      <c r="I62" s="48" t="n">
        <f aca="false">G62/H62</f>
        <v>3.03569785712937</v>
      </c>
      <c r="J62" s="48" t="n">
        <f aca="false">J61+I62</f>
        <v>317.953889723991</v>
      </c>
      <c r="K62" s="34" t="n">
        <f aca="false">K61+C62</f>
        <v>870000</v>
      </c>
      <c r="L62" s="45" t="n">
        <f aca="false">J62*H62</f>
        <v>3948.98731037197</v>
      </c>
      <c r="M62" s="34" t="n">
        <f aca="false">L62*B62</f>
        <v>1565576.01919697</v>
      </c>
      <c r="N62" s="35" t="n">
        <f aca="false">M62-K62</f>
        <v>695576.019196968</v>
      </c>
      <c r="O62" s="36" t="n">
        <f aca="false">N62/K62</f>
        <v>0.799512665743641</v>
      </c>
      <c r="P62" s="35" t="n">
        <f aca="false">-C62</f>
        <v>-15000</v>
      </c>
    </row>
    <row r="63" customFormat="false" ht="15" hidden="false" customHeight="false" outlineLevel="0" collapsed="false">
      <c r="A63" s="43" t="n">
        <v>45901</v>
      </c>
      <c r="B63" s="44" t="n">
        <v>391.63</v>
      </c>
      <c r="C63" s="34" t="n">
        <f aca="false">Feltételezések!$B$5</f>
        <v>15000</v>
      </c>
      <c r="D63" s="34" t="n">
        <f aca="false">C63*Feltételezések!$B$6</f>
        <v>52.5</v>
      </c>
      <c r="E63" s="45" t="n">
        <f aca="false">(C63-D63)/B63</f>
        <v>38.167402905804</v>
      </c>
      <c r="F63" s="46" t="n">
        <f aca="false">Feltételezések!$B$7</f>
        <v>0</v>
      </c>
      <c r="G63" s="45" t="n">
        <f aca="false">MAX(E63-F63,0)</f>
        <v>38.167402905804</v>
      </c>
      <c r="H63" s="47" t="n">
        <v>12.97</v>
      </c>
      <c r="I63" s="48" t="n">
        <f aca="false">G63/H63</f>
        <v>2.94274501972274</v>
      </c>
      <c r="J63" s="48" t="n">
        <f aca="false">J62+I63</f>
        <v>320.896634743714</v>
      </c>
      <c r="K63" s="34" t="n">
        <f aca="false">K62+C63</f>
        <v>885000</v>
      </c>
      <c r="L63" s="45" t="n">
        <f aca="false">J63*H63</f>
        <v>4162.02935262597</v>
      </c>
      <c r="M63" s="34" t="n">
        <f aca="false">L63*B63</f>
        <v>1629975.55536891</v>
      </c>
      <c r="N63" s="35" t="n">
        <f aca="false">M63-K63</f>
        <v>744975.555368908</v>
      </c>
      <c r="O63" s="36" t="n">
        <f aca="false">N63/K63</f>
        <v>0.841780288552439</v>
      </c>
      <c r="P63" s="35" t="n">
        <f aca="false">-C63</f>
        <v>-15000</v>
      </c>
    </row>
    <row r="64" customFormat="false" ht="15" hidden="false" customHeight="false" outlineLevel="0" collapsed="false">
      <c r="A64" s="43" t="n">
        <v>45931</v>
      </c>
      <c r="B64" s="44" t="n">
        <v>389.91</v>
      </c>
      <c r="C64" s="34" t="n">
        <f aca="false">Feltételezések!$B$5</f>
        <v>15000</v>
      </c>
      <c r="D64" s="34" t="n">
        <f aca="false">C64*Feltételezések!$B$6</f>
        <v>52.5</v>
      </c>
      <c r="E64" s="45" t="n">
        <f aca="false">(C64-D64)/B64</f>
        <v>38.3357697930292</v>
      </c>
      <c r="F64" s="46" t="n">
        <f aca="false">Feltételezések!$B$7</f>
        <v>0</v>
      </c>
      <c r="G64" s="45" t="n">
        <f aca="false">MAX(E64-F64,0)</f>
        <v>38.3357697930292</v>
      </c>
      <c r="H64" s="47" t="n">
        <v>13.28</v>
      </c>
      <c r="I64" s="48" t="n">
        <f aca="false">G64/H64</f>
        <v>2.88672965308955</v>
      </c>
      <c r="J64" s="48" t="n">
        <f aca="false">J63+I64</f>
        <v>323.783364396803</v>
      </c>
      <c r="K64" s="34" t="n">
        <f aca="false">K63+C64</f>
        <v>900000</v>
      </c>
      <c r="L64" s="45" t="n">
        <f aca="false">J64*H64</f>
        <v>4299.84307918955</v>
      </c>
      <c r="M64" s="34" t="n">
        <f aca="false">L64*B64</f>
        <v>1676551.8150068</v>
      </c>
      <c r="N64" s="35" t="n">
        <f aca="false">M64-K64</f>
        <v>776551.815006797</v>
      </c>
      <c r="O64" s="36" t="n">
        <f aca="false">N64/K64</f>
        <v>0.862835350007553</v>
      </c>
      <c r="P64" s="35" t="n">
        <f aca="false">-C64</f>
        <v>-15000</v>
      </c>
    </row>
    <row r="65" customFormat="false" ht="15" hidden="false" customHeight="false" outlineLevel="0" collapsed="false">
      <c r="A65" s="43" t="n">
        <v>45962</v>
      </c>
      <c r="B65" s="44" t="n">
        <v>384.2</v>
      </c>
      <c r="C65" s="34" t="n">
        <f aca="false">Feltételezések!$B$5</f>
        <v>15000</v>
      </c>
      <c r="D65" s="34" t="n">
        <f aca="false">C65*Feltételezések!$B$6</f>
        <v>52.5</v>
      </c>
      <c r="E65" s="45" t="n">
        <f aca="false">(C65-D65)/B65</f>
        <v>38.9055179593962</v>
      </c>
      <c r="F65" s="46" t="n">
        <f aca="false">Feltételezések!$B$7</f>
        <v>0</v>
      </c>
      <c r="G65" s="45" t="n">
        <f aca="false">MAX(E65-F65,0)</f>
        <v>38.9055179593962</v>
      </c>
      <c r="H65" s="47" t="n">
        <v>13.28</v>
      </c>
      <c r="I65" s="48" t="n">
        <f aca="false">G65/H65</f>
        <v>2.92963237646055</v>
      </c>
      <c r="J65" s="48" t="n">
        <f aca="false">J64+I65</f>
        <v>326.712996773264</v>
      </c>
      <c r="K65" s="34" t="n">
        <f aca="false">K64+C65</f>
        <v>915000</v>
      </c>
      <c r="L65" s="45" t="n">
        <f aca="false">J65*H65</f>
        <v>4338.74859714895</v>
      </c>
      <c r="M65" s="34" t="n">
        <f aca="false">L65*B65</f>
        <v>1666947.21102463</v>
      </c>
      <c r="N65" s="35" t="n">
        <f aca="false">M65-K65</f>
        <v>751947.211024625</v>
      </c>
      <c r="O65" s="36" t="n">
        <f aca="false">N65/K65</f>
        <v>0.821800230628005</v>
      </c>
      <c r="P65" s="35" t="n">
        <f aca="false">-C65</f>
        <v>-15000</v>
      </c>
    </row>
    <row r="66" customFormat="false" ht="15" hidden="false" customHeight="false" outlineLevel="0" collapsed="false">
      <c r="A66" s="43" t="n">
        <v>45992</v>
      </c>
      <c r="B66" s="44" t="n">
        <v>384.97</v>
      </c>
      <c r="C66" s="34" t="n">
        <f aca="false">Feltételezések!$B$5</f>
        <v>15000</v>
      </c>
      <c r="D66" s="34" t="n">
        <f aca="false">C66*Feltételezések!$B$6</f>
        <v>52.5</v>
      </c>
      <c r="E66" s="45" t="n">
        <f aca="false">(C66-D66)/B66</f>
        <v>38.8277008598073</v>
      </c>
      <c r="F66" s="46" t="n">
        <f aca="false">Feltételezések!$B$7</f>
        <v>0</v>
      </c>
      <c r="G66" s="45" t="n">
        <f aca="false">MAX(E66-F66,0)</f>
        <v>38.8277008598073</v>
      </c>
      <c r="H66" s="47" t="n">
        <v>13.63</v>
      </c>
      <c r="I66" s="48" t="n">
        <f aca="false">G66/H66</f>
        <v>2.84869412030868</v>
      </c>
      <c r="J66" s="48" t="n">
        <f aca="false">J65+I66</f>
        <v>329.561690893573</v>
      </c>
      <c r="K66" s="34" t="n">
        <f aca="false">K65+C66</f>
        <v>930000</v>
      </c>
      <c r="L66" s="45" t="n">
        <f aca="false">J66*H66</f>
        <v>4491.9258468794</v>
      </c>
      <c r="M66" s="34" t="n">
        <f aca="false">L66*B66</f>
        <v>1729256.69327316</v>
      </c>
      <c r="N66" s="35" t="n">
        <f aca="false">M66-K66</f>
        <v>799256.693273161</v>
      </c>
      <c r="O66" s="36" t="n">
        <f aca="false">N66/K66</f>
        <v>0.859415799218453</v>
      </c>
      <c r="P66" s="35" t="n">
        <f aca="false">-C66</f>
        <v>-15000</v>
      </c>
    </row>
    <row r="67" customFormat="false" ht="15" hidden="false" customHeight="false" outlineLevel="0" collapsed="false">
      <c r="A67" s="43" t="n">
        <v>46023</v>
      </c>
      <c r="B67" s="44" t="n">
        <v>384.18</v>
      </c>
      <c r="C67" s="34" t="n">
        <f aca="false">Feltételezések!$B$5</f>
        <v>15000</v>
      </c>
      <c r="D67" s="34" t="n">
        <f aca="false">C67*Feltételezések!$B$6</f>
        <v>52.5</v>
      </c>
      <c r="E67" s="45" t="n">
        <f aca="false">(C67-D67)/B67</f>
        <v>38.9075433390598</v>
      </c>
      <c r="F67" s="46" t="n">
        <f aca="false">Feltételezések!$B$7</f>
        <v>0</v>
      </c>
      <c r="G67" s="45" t="n">
        <f aca="false">MAX(E67-F67,0)</f>
        <v>38.9075433390598</v>
      </c>
      <c r="H67" s="47" t="n">
        <v>14.58</v>
      </c>
      <c r="I67" s="48" t="n">
        <f aca="false">G67/H67</f>
        <v>2.668555784572</v>
      </c>
      <c r="J67" s="48" t="n">
        <f aca="false">J66+I67</f>
        <v>332.230246678145</v>
      </c>
      <c r="K67" s="34" t="n">
        <f aca="false">K66+C67</f>
        <v>945000</v>
      </c>
      <c r="L67" s="45" t="n">
        <f aca="false">J67*H67</f>
        <v>4843.91699656735</v>
      </c>
      <c r="M67" s="34" t="n">
        <f aca="false">L67*B67</f>
        <v>1860936.03174124</v>
      </c>
      <c r="N67" s="35" t="n">
        <f aca="false">M67-K67</f>
        <v>915936.031741244</v>
      </c>
      <c r="O67" s="36" t="n">
        <f aca="false">N67/K67</f>
        <v>0.969244478033063</v>
      </c>
      <c r="P67" s="35" t="n">
        <f aca="false">-C67</f>
        <v>-15000</v>
      </c>
    </row>
    <row r="68" customFormat="false" ht="15" hidden="false" customHeight="false" outlineLevel="0" collapsed="false">
      <c r="A68" s="43" t="n">
        <v>46054</v>
      </c>
      <c r="B68" s="44" t="n">
        <v>378.61</v>
      </c>
      <c r="C68" s="34" t="n">
        <f aca="false">Feltételezések!$B$5</f>
        <v>15000</v>
      </c>
      <c r="D68" s="34" t="n">
        <f aca="false">C68*Feltételezések!$B$6</f>
        <v>52.5</v>
      </c>
      <c r="E68" s="45" t="n">
        <f aca="false">(C68-D68)/B68</f>
        <v>39.4799397797206</v>
      </c>
      <c r="F68" s="46" t="n">
        <f aca="false">Feltételezések!$B$7</f>
        <v>0</v>
      </c>
      <c r="G68" s="45" t="n">
        <f aca="false">MAX(E68-F68,0)</f>
        <v>39.4799397797206</v>
      </c>
      <c r="H68" s="47" t="n">
        <v>14.82</v>
      </c>
      <c r="I68" s="48" t="n">
        <f aca="false">G68/H68</f>
        <v>2.66396354788938</v>
      </c>
      <c r="J68" s="48" t="n">
        <f aca="false">J67+I68</f>
        <v>334.894210226034</v>
      </c>
      <c r="K68" s="34" t="n">
        <f aca="false">K67+C68</f>
        <v>960000</v>
      </c>
      <c r="L68" s="45" t="n">
        <f aca="false">J68*H68</f>
        <v>4963.13219554982</v>
      </c>
      <c r="M68" s="34" t="n">
        <f aca="false">L68*B68</f>
        <v>1879091.48055712</v>
      </c>
      <c r="N68" s="35" t="n">
        <f aca="false">M68-K68</f>
        <v>919091.480557119</v>
      </c>
      <c r="O68" s="36" t="n">
        <f aca="false">N68/K68</f>
        <v>0.957386958913666</v>
      </c>
      <c r="P68" s="35" t="n">
        <f aca="false">-C68</f>
        <v>-15000</v>
      </c>
    </row>
    <row r="69" customFormat="false" ht="15" hidden="false" customHeight="false" outlineLevel="0" collapsed="false">
      <c r="A69" s="43" t="n">
        <v>46082</v>
      </c>
      <c r="B69" s="44" t="n">
        <v>389.19</v>
      </c>
      <c r="C69" s="34" t="n">
        <f aca="false">Feltételezések!$B$5</f>
        <v>15000</v>
      </c>
      <c r="D69" s="34" t="n">
        <f aca="false">C69*Feltételezések!$B$6</f>
        <v>52.5</v>
      </c>
      <c r="E69" s="45" t="n">
        <f aca="false">(C69-D69)/B69</f>
        <v>38.4066908193941</v>
      </c>
      <c r="F69" s="46" t="n">
        <f aca="false">Feltételezések!$B$7</f>
        <v>0</v>
      </c>
      <c r="G69" s="45" t="n">
        <f aca="false">MAX(E69-F69,0)</f>
        <v>38.4066908193941</v>
      </c>
      <c r="H69" s="47" t="n">
        <v>14.81</v>
      </c>
      <c r="I69" s="48" t="n">
        <f aca="false">G69/H69</f>
        <v>2.59329445100568</v>
      </c>
      <c r="J69" s="48" t="n">
        <f aca="false">J68+I69</f>
        <v>337.48750467704</v>
      </c>
      <c r="K69" s="34" t="n">
        <f aca="false">K68+C69</f>
        <v>975000</v>
      </c>
      <c r="L69" s="45" t="n">
        <f aca="false">J69*H69</f>
        <v>4998.18994426696</v>
      </c>
      <c r="M69" s="34" t="n">
        <f aca="false">L69*B69</f>
        <v>1945245.54440926</v>
      </c>
      <c r="N69" s="35" t="n">
        <f aca="false">M69-K69</f>
        <v>970245.544409257</v>
      </c>
      <c r="O69" s="36" t="n">
        <f aca="false">N69/K69</f>
        <v>0.995123635291546</v>
      </c>
      <c r="P69" s="35" t="n">
        <f aca="false">-C69</f>
        <v>-15000</v>
      </c>
    </row>
    <row r="70" customFormat="false" ht="15" hidden="false" customHeight="false" outlineLevel="0" collapsed="false">
      <c r="A70" s="43" t="n">
        <v>46113</v>
      </c>
      <c r="B70" s="44" t="n">
        <v>368.96</v>
      </c>
      <c r="C70" s="34" t="n">
        <f aca="false">Feltételezések!$B$5</f>
        <v>15000</v>
      </c>
      <c r="D70" s="34" t="n">
        <f aca="false">C70*Feltételezések!$B$6</f>
        <v>52.5</v>
      </c>
      <c r="E70" s="45" t="n">
        <f aca="false">(C70-D70)/B70</f>
        <v>40.5125216825672</v>
      </c>
      <c r="F70" s="46" t="n">
        <f aca="false">Feltételezések!$B$7</f>
        <v>0</v>
      </c>
      <c r="G70" s="45" t="n">
        <f aca="false">MAX(E70-F70,0)</f>
        <v>40.5125216825672</v>
      </c>
      <c r="H70" s="47" t="n">
        <v>14.1</v>
      </c>
      <c r="I70" s="48" t="n">
        <f aca="false">G70/H70</f>
        <v>2.87322848812533</v>
      </c>
      <c r="J70" s="48" t="n">
        <f aca="false">J69+I70</f>
        <v>340.360733165165</v>
      </c>
      <c r="K70" s="34" t="n">
        <f aca="false">K69+C70</f>
        <v>990000</v>
      </c>
      <c r="L70" s="45" t="n">
        <f aca="false">J70*H70</f>
        <v>4799.08633762883</v>
      </c>
      <c r="M70" s="34" t="n">
        <f aca="false">L70*B70</f>
        <v>1770670.89513153</v>
      </c>
      <c r="N70" s="35" t="n">
        <f aca="false">M70-K70</f>
        <v>780670.895131532</v>
      </c>
      <c r="O70" s="36" t="n">
        <f aca="false">N70/K70</f>
        <v>0.78855645972882</v>
      </c>
      <c r="P70" s="35" t="n">
        <f aca="false">-C70</f>
        <v>-15000</v>
      </c>
    </row>
    <row r="71" customFormat="false" ht="15" hidden="false" customHeight="false" outlineLevel="0" collapsed="false">
      <c r="A71" s="43" t="n">
        <v>46143</v>
      </c>
      <c r="B71" s="44" t="n">
        <v>358.23</v>
      </c>
      <c r="C71" s="34" t="n">
        <f aca="false">Feltételezések!$B$5</f>
        <v>15000</v>
      </c>
      <c r="D71" s="34" t="n">
        <f aca="false">C71*Feltételezések!$B$6</f>
        <v>52.5</v>
      </c>
      <c r="E71" s="45" t="n">
        <f aca="false">(C71-D71)/B71</f>
        <v>41.7259860983167</v>
      </c>
      <c r="F71" s="46" t="n">
        <f aca="false">Feltételezések!$B$7</f>
        <v>0</v>
      </c>
      <c r="G71" s="45" t="n">
        <f aca="false">MAX(E71-F71,0)</f>
        <v>41.7259860983167</v>
      </c>
      <c r="H71" s="47" t="n">
        <v>14.83</v>
      </c>
      <c r="I71" s="48" t="n">
        <f aca="false">G71/H71</f>
        <v>2.81362010103282</v>
      </c>
      <c r="J71" s="48" t="n">
        <f aca="false">J70+I71</f>
        <v>343.174353266198</v>
      </c>
      <c r="K71" s="34" t="n">
        <f aca="false">K70+C71</f>
        <v>1005000</v>
      </c>
      <c r="L71" s="45" t="n">
        <f aca="false">J71*H71</f>
        <v>5089.27565893772</v>
      </c>
      <c r="M71" s="34" t="n">
        <f aca="false">L71*B71</f>
        <v>1823131.21930126</v>
      </c>
      <c r="N71" s="35" t="n">
        <f aca="false">M71-K71</f>
        <v>818131.219301258</v>
      </c>
      <c r="O71" s="36" t="n">
        <f aca="false">N71/K71</f>
        <v>0.81406091472762</v>
      </c>
      <c r="P71" s="35" t="n">
        <f aca="false">-C71</f>
        <v>-15000</v>
      </c>
    </row>
    <row r="72" customFormat="false" ht="15" hidden="false" customHeight="false" outlineLevel="0" collapsed="false">
      <c r="A72" s="43" t="n">
        <v>46174</v>
      </c>
      <c r="B72" s="44" t="n">
        <v>353.94</v>
      </c>
      <c r="C72" s="34" t="n">
        <f aca="false">Feltételezések!$B$5</f>
        <v>15000</v>
      </c>
      <c r="D72" s="34" t="n">
        <f aca="false">C72*Feltételezések!$B$6</f>
        <v>52.5</v>
      </c>
      <c r="E72" s="45" t="n">
        <f aca="false">(C72-D72)/B72</f>
        <v>42.231734192236</v>
      </c>
      <c r="F72" s="46" t="n">
        <f aca="false">Feltételezések!$B$7</f>
        <v>0</v>
      </c>
      <c r="G72" s="45" t="n">
        <f aca="false">MAX(E72-F72,0)</f>
        <v>42.231734192236</v>
      </c>
      <c r="H72" s="47" t="n">
        <v>15.17</v>
      </c>
      <c r="I72" s="48" t="n">
        <f aca="false">G72/H72</f>
        <v>2.78389810100435</v>
      </c>
      <c r="J72" s="48" t="n">
        <f aca="false">J71+I72</f>
        <v>345.958251367202</v>
      </c>
      <c r="K72" s="34" t="n">
        <f aca="false">K71+C72</f>
        <v>1020000</v>
      </c>
      <c r="L72" s="45" t="n">
        <f aca="false">J72*H72</f>
        <v>5248.18667324046</v>
      </c>
      <c r="M72" s="34" t="n">
        <f aca="false">L72*B72</f>
        <v>1857543.19112673</v>
      </c>
      <c r="N72" s="35" t="n">
        <f aca="false">M72-K72</f>
        <v>837543.191126728</v>
      </c>
      <c r="O72" s="36" t="n">
        <f aca="false">N72/K72</f>
        <v>0.821120775614439</v>
      </c>
      <c r="P72" s="35" t="n">
        <f aca="false">-C72</f>
        <v>-15000</v>
      </c>
    </row>
    <row r="73" customFormat="false" ht="15" hidden="false" customHeight="false" outlineLevel="0" collapsed="false">
      <c r="A73" s="43" t="n">
        <v>46204</v>
      </c>
      <c r="B73" s="44" t="n">
        <v>359.47</v>
      </c>
      <c r="C73" s="34" t="n">
        <f aca="false">Feltételezések!$B$5</f>
        <v>15000</v>
      </c>
      <c r="D73" s="34" t="n">
        <f aca="false">C73*Feltételezések!$B$6</f>
        <v>52.5</v>
      </c>
      <c r="E73" s="45" t="n">
        <f aca="false">(C73-D73)/B73</f>
        <v>41.5820513533814</v>
      </c>
      <c r="F73" s="46" t="n">
        <f aca="false">Feltételezések!$B$7</f>
        <v>0</v>
      </c>
      <c r="G73" s="45" t="n">
        <f aca="false">MAX(E73-F73,0)</f>
        <v>41.5820513533814</v>
      </c>
      <c r="H73" s="47" t="n">
        <v>16.24</v>
      </c>
      <c r="I73" s="48" t="n">
        <f aca="false">G73/H73</f>
        <v>2.56047114244959</v>
      </c>
      <c r="J73" s="48" t="n">
        <f aca="false">J72+I73</f>
        <v>348.518722509652</v>
      </c>
      <c r="K73" s="34" t="n">
        <f aca="false">K72+C73</f>
        <v>1035000</v>
      </c>
      <c r="L73" s="45" t="n">
        <f aca="false">J73*H73</f>
        <v>5659.94405355675</v>
      </c>
      <c r="M73" s="34" t="n">
        <f aca="false">L73*B73</f>
        <v>2034580.08893204</v>
      </c>
      <c r="N73" s="35" t="n">
        <f aca="false">M73-K73</f>
        <v>999580.088932043</v>
      </c>
      <c r="O73" s="36" t="n">
        <f aca="false">N73/K73</f>
        <v>0.965777863702457</v>
      </c>
      <c r="P73" s="35" t="n">
        <f aca="false">-C73</f>
        <v>-15000</v>
      </c>
    </row>
    <row r="74" customFormat="false" ht="15" hidden="false" customHeight="false" outlineLevel="0" collapsed="false">
      <c r="A74" s="43" t="n">
        <v>46235</v>
      </c>
      <c r="B74" s="44" t="n">
        <v>363.38</v>
      </c>
      <c r="C74" s="34" t="n">
        <f aca="false">Feltételezések!$B$5</f>
        <v>15000</v>
      </c>
      <c r="D74" s="34" t="n">
        <f aca="false">C74*Feltételezések!$B$6</f>
        <v>52.5</v>
      </c>
      <c r="E74" s="45" t="n">
        <f aca="false">(C74-D74)/B74</f>
        <v>41.1346249105619</v>
      </c>
      <c r="F74" s="46" t="n">
        <f aca="false">Feltételezések!$B$7</f>
        <v>0</v>
      </c>
      <c r="G74" s="45" t="n">
        <f aca="false">MAX(E74-F74,0)</f>
        <v>41.1346249105619</v>
      </c>
      <c r="H74" s="47" t="n">
        <v>17.12</v>
      </c>
      <c r="I74" s="48" t="n">
        <f aca="false">G74/H74</f>
        <v>2.40272341767301</v>
      </c>
      <c r="J74" s="48" t="n">
        <f aca="false">J73+I74</f>
        <v>350.921445927325</v>
      </c>
      <c r="K74" s="34" t="n">
        <f aca="false">K73+C74</f>
        <v>1050000</v>
      </c>
      <c r="L74" s="45" t="n">
        <f aca="false">J74*H74</f>
        <v>6007.7751542758</v>
      </c>
      <c r="M74" s="34" t="n">
        <f aca="false">L74*B74</f>
        <v>2183105.33556074</v>
      </c>
      <c r="N74" s="35" t="n">
        <f aca="false">M74-K74</f>
        <v>1133105.33556074</v>
      </c>
      <c r="O74" s="36" t="n">
        <f aca="false">N74/K74</f>
        <v>1.07914793862928</v>
      </c>
      <c r="P74" s="35" t="n">
        <f aca="false">-C74</f>
        <v>-15000</v>
      </c>
    </row>
    <row r="75" customFormat="false" ht="15" hidden="false" customHeight="false" outlineLevel="0" collapsed="false">
      <c r="A75" s="43" t="n">
        <v>46266</v>
      </c>
      <c r="B75" s="44" t="n">
        <v>364.93</v>
      </c>
      <c r="C75" s="34" t="n">
        <f aca="false">Feltételezések!$B$5</f>
        <v>15000</v>
      </c>
      <c r="D75" s="34" t="n">
        <f aca="false">C75*Feltételezések!$B$6</f>
        <v>52.5</v>
      </c>
      <c r="E75" s="45" t="n">
        <f aca="false">(C75-D75)/B75</f>
        <v>40.959910119749</v>
      </c>
      <c r="F75" s="46" t="n">
        <f aca="false">Feltételezések!$B$7</f>
        <v>0</v>
      </c>
      <c r="G75" s="45" t="n">
        <f aca="false">MAX(E75-F75,0)</f>
        <v>40.959910119749</v>
      </c>
      <c r="H75" s="47" t="n">
        <v>17.24</v>
      </c>
      <c r="I75" s="48" t="n">
        <f aca="false">G75/H75</f>
        <v>2.37586485613393</v>
      </c>
      <c r="J75" s="48" t="n">
        <f aca="false">J74+I75</f>
        <v>353.297310783459</v>
      </c>
      <c r="K75" s="34" t="n">
        <f aca="false">K74+C75</f>
        <v>1065000</v>
      </c>
      <c r="L75" s="45" t="n">
        <f aca="false">J75*H75</f>
        <v>6090.84563790683</v>
      </c>
      <c r="M75" s="34" t="n">
        <f aca="false">L75*B75</f>
        <v>2222732.29864134</v>
      </c>
      <c r="N75" s="35" t="n">
        <f aca="false">M75-K75</f>
        <v>1157732.29864134</v>
      </c>
      <c r="O75" s="36" t="n">
        <f aca="false">N75/K75</f>
        <v>1.08707258088389</v>
      </c>
      <c r="P75" s="35" t="n">
        <f aca="false">-C75</f>
        <v>-15000</v>
      </c>
    </row>
    <row r="76" customFormat="false" ht="15" hidden="false" customHeight="false" outlineLevel="0" collapsed="false">
      <c r="A76" s="43" t="n">
        <v>46296</v>
      </c>
      <c r="B76" s="44" t="n">
        <v>363.88</v>
      </c>
      <c r="C76" s="34" t="n">
        <f aca="false">Feltételezések!$B$5</f>
        <v>15000</v>
      </c>
      <c r="D76" s="34" t="n">
        <f aca="false">C76*Feltételezések!$B$6</f>
        <v>52.5</v>
      </c>
      <c r="E76" s="45" t="n">
        <f aca="false">(C76-D76)/B76</f>
        <v>41.0781026712103</v>
      </c>
      <c r="F76" s="46" t="n">
        <f aca="false">Feltételezések!$B$7</f>
        <v>0</v>
      </c>
      <c r="G76" s="45" t="n">
        <f aca="false">MAX(E76-F76,0)</f>
        <v>41.0781026712103</v>
      </c>
      <c r="H76" s="47" t="n">
        <v>16.3</v>
      </c>
      <c r="I76" s="48" t="n">
        <f aca="false">G76/H76</f>
        <v>2.52012899823376</v>
      </c>
      <c r="J76" s="48" t="n">
        <f aca="false">J75+I76</f>
        <v>355.817439781693</v>
      </c>
      <c r="K76" s="34" t="n">
        <f aca="false">K75+C76</f>
        <v>1080000</v>
      </c>
      <c r="L76" s="45" t="n">
        <f aca="false">J76*H76</f>
        <v>5799.82426844159</v>
      </c>
      <c r="M76" s="34" t="n">
        <f aca="false">L76*B76</f>
        <v>2110440.05480053</v>
      </c>
      <c r="N76" s="35" t="n">
        <f aca="false">M76-K76</f>
        <v>1030440.05480053</v>
      </c>
      <c r="O76" s="36" t="n">
        <f aca="false">N76/K76</f>
        <v>0.954111161852339</v>
      </c>
      <c r="P76" s="35" t="n">
        <f aca="false">-C76</f>
        <v>-15000</v>
      </c>
    </row>
    <row r="77" customFormat="false" ht="15" hidden="false" customHeight="false" outlineLevel="0" collapsed="false">
      <c r="A77" s="51" t="n">
        <f aca="false">Feltételezések!$B$10</f>
        <v>46311</v>
      </c>
      <c r="B77" s="52" t="n">
        <f aca="false">Feltételezések!$B$9</f>
        <v>363.08</v>
      </c>
      <c r="C77" s="53" t="s">
        <v>266</v>
      </c>
      <c r="D77" s="54"/>
      <c r="E77" s="55"/>
      <c r="F77" s="52"/>
      <c r="G77" s="55"/>
      <c r="H77" s="56" t="n">
        <v>16.53</v>
      </c>
      <c r="I77" s="57"/>
      <c r="J77" s="57" t="n">
        <f aca="false">J76</f>
        <v>355.817439781693</v>
      </c>
      <c r="K77" s="54" t="n">
        <f aca="false">K76</f>
        <v>1080000</v>
      </c>
      <c r="L77" s="55" t="n">
        <f aca="false">J77*H77</f>
        <v>5881.66227959138</v>
      </c>
      <c r="M77" s="54" t="n">
        <f aca="false">L77*B77</f>
        <v>2135513.94047404</v>
      </c>
      <c r="N77" s="58" t="n">
        <f aca="false">M77-K77</f>
        <v>1055513.94047404</v>
      </c>
      <c r="O77" s="59" t="n">
        <f aca="false">N77/K77</f>
        <v>0.977327722661146</v>
      </c>
      <c r="P77" s="58" t="n">
        <f aca="false">M77</f>
        <v>2135513.94047404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4" min="13" style="0" width="13"/>
    <col collapsed="false" customWidth="true" hidden="false" outlineLevel="0" max="15" min="15" style="0" width="9"/>
    <col collapsed="false" customWidth="true" hidden="false" outlineLevel="0" max="16" min="16" style="0" width="13"/>
    <col collapsed="false" customWidth="true" hidden="false" outlineLevel="0" max="17" min="17" style="0" width="2"/>
    <col collapsed="false" customWidth="true" hidden="false" outlineLevel="0" max="18" min="18" style="0" width="36"/>
    <col collapsed="false" customWidth="true" hidden="false" outlineLevel="0" max="19" min="19" style="0" width="16"/>
  </cols>
  <sheetData>
    <row r="1" customFormat="false" ht="19.7" hidden="false" customHeight="false" outlineLevel="0" collapsed="false">
      <c r="A1" s="1" t="s">
        <v>267</v>
      </c>
    </row>
    <row r="2" customFormat="false" ht="15" hidden="false" customHeight="false" outlineLevel="0" collapsed="false">
      <c r="A2" s="2" t="s">
        <v>244</v>
      </c>
    </row>
    <row r="4" customFormat="false" ht="39.55" hidden="false" customHeight="false" outlineLevel="0" collapsed="false">
      <c r="A4" s="3" t="s">
        <v>245</v>
      </c>
      <c r="B4" s="3" t="s">
        <v>246</v>
      </c>
      <c r="C4" s="3" t="s">
        <v>247</v>
      </c>
      <c r="D4" s="3" t="s">
        <v>248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9</v>
      </c>
      <c r="L4" s="3" t="s">
        <v>255</v>
      </c>
      <c r="M4" s="3" t="s">
        <v>256</v>
      </c>
      <c r="N4" s="3" t="s">
        <v>11</v>
      </c>
      <c r="O4" s="3" t="s">
        <v>257</v>
      </c>
      <c r="P4" s="3" t="s">
        <v>258</v>
      </c>
      <c r="R4" s="3" t="s">
        <v>259</v>
      </c>
      <c r="S4" s="3"/>
    </row>
    <row r="5" customFormat="false" ht="15" hidden="false" customHeight="false" outlineLevel="0" collapsed="false">
      <c r="A5" s="43" t="n">
        <v>44287</v>
      </c>
      <c r="B5" s="44" t="n">
        <v>360.58</v>
      </c>
      <c r="C5" s="34" t="n">
        <f aca="false">Feltételezések!$B$5</f>
        <v>15000</v>
      </c>
      <c r="D5" s="34" t="n">
        <f aca="false">C5*Feltételezések!$B$6</f>
        <v>52.5</v>
      </c>
      <c r="E5" s="45" t="n">
        <f aca="false">(C5-D5)/B5</f>
        <v>41.4540462588053</v>
      </c>
      <c r="F5" s="46" t="n">
        <f aca="false">Feltételezések!$B$7</f>
        <v>0</v>
      </c>
      <c r="G5" s="45" t="n">
        <f aca="false">MAX(E5-F5,0)</f>
        <v>41.4540462588053</v>
      </c>
      <c r="H5" s="47" t="n">
        <v>4.18</v>
      </c>
      <c r="I5" s="48" t="n">
        <f aca="false">G5/H5</f>
        <v>9.9172359470826</v>
      </c>
      <c r="J5" s="48" t="n">
        <f aca="false">I5</f>
        <v>9.9172359470826</v>
      </c>
      <c r="K5" s="34" t="n">
        <f aca="false">C5</f>
        <v>15000</v>
      </c>
      <c r="L5" s="45" t="n">
        <f aca="false">J5*H5</f>
        <v>41.4540462588053</v>
      </c>
      <c r="M5" s="34" t="n">
        <f aca="false">L5*B5</f>
        <v>14947.5</v>
      </c>
      <c r="N5" s="35" t="n">
        <f aca="false">M5-K5</f>
        <v>-52.4999999999982</v>
      </c>
      <c r="O5" s="36" t="n">
        <f aca="false">N5/K5</f>
        <v>-0.00349999999999988</v>
      </c>
      <c r="P5" s="35" t="n">
        <f aca="false">-C5</f>
        <v>-15000</v>
      </c>
      <c r="R5" s="21" t="s">
        <v>7</v>
      </c>
      <c r="S5" s="49" t="n">
        <f aca="false">A5</f>
        <v>44287</v>
      </c>
    </row>
    <row r="6" customFormat="false" ht="15" hidden="false" customHeight="false" outlineLevel="0" collapsed="false">
      <c r="A6" s="43" t="n">
        <v>44317</v>
      </c>
      <c r="B6" s="44" t="n">
        <v>353.65</v>
      </c>
      <c r="C6" s="34" t="n">
        <f aca="false">Feltételezések!$B$5</f>
        <v>15000</v>
      </c>
      <c r="D6" s="34" t="n">
        <f aca="false">C6*Feltételezések!$B$6</f>
        <v>52.5</v>
      </c>
      <c r="E6" s="45" t="n">
        <f aca="false">(C6-D6)/B6</f>
        <v>42.2663650501909</v>
      </c>
      <c r="F6" s="46" t="n">
        <f aca="false">Feltételezések!$B$7</f>
        <v>0</v>
      </c>
      <c r="G6" s="45" t="n">
        <f aca="false">MAX(E6-F6,0)</f>
        <v>42.2663650501909</v>
      </c>
      <c r="H6" s="47" t="n">
        <v>4.15</v>
      </c>
      <c r="I6" s="48" t="n">
        <f aca="false">G6/H6</f>
        <v>10.1846662771544</v>
      </c>
      <c r="J6" s="48" t="n">
        <f aca="false">J5+I6</f>
        <v>20.101902224237</v>
      </c>
      <c r="K6" s="34" t="n">
        <f aca="false">K5+C6</f>
        <v>30000</v>
      </c>
      <c r="L6" s="45" t="n">
        <f aca="false">J6*H6</f>
        <v>83.4228942305837</v>
      </c>
      <c r="M6" s="34" t="n">
        <f aca="false">L6*B6</f>
        <v>29502.5065446459</v>
      </c>
      <c r="N6" s="35" t="n">
        <f aca="false">M6-K6</f>
        <v>-497.493455354095</v>
      </c>
      <c r="O6" s="36" t="n">
        <f aca="false">N6/K6</f>
        <v>-0.0165831151784698</v>
      </c>
      <c r="P6" s="35" t="n">
        <f aca="false">-C6</f>
        <v>-15000</v>
      </c>
      <c r="R6" s="21" t="s">
        <v>260</v>
      </c>
      <c r="S6" s="50" t="n">
        <f aca="false">COUNT(C5:C71)</f>
        <v>67</v>
      </c>
    </row>
    <row r="7" customFormat="false" ht="15" hidden="false" customHeight="false" outlineLevel="0" collapsed="false">
      <c r="A7" s="43" t="n">
        <v>44348</v>
      </c>
      <c r="B7" s="44" t="n">
        <v>349.94</v>
      </c>
      <c r="C7" s="34" t="n">
        <f aca="false">Feltételezések!$B$5</f>
        <v>15000</v>
      </c>
      <c r="D7" s="34" t="n">
        <f aca="false">C7*Feltételezések!$B$6</f>
        <v>52.5</v>
      </c>
      <c r="E7" s="45" t="n">
        <f aca="false">(C7-D7)/B7</f>
        <v>42.7144653369149</v>
      </c>
      <c r="F7" s="46" t="n">
        <f aca="false">Feltételezések!$B$7</f>
        <v>0</v>
      </c>
      <c r="G7" s="45" t="n">
        <f aca="false">MAX(E7-F7,0)</f>
        <v>42.7144653369149</v>
      </c>
      <c r="H7" s="47" t="n">
        <v>4.26</v>
      </c>
      <c r="I7" s="48" t="n">
        <f aca="false">G7/H7</f>
        <v>10.0268697973979</v>
      </c>
      <c r="J7" s="48" t="n">
        <f aca="false">J6+I7</f>
        <v>30.1287720216349</v>
      </c>
      <c r="K7" s="34" t="n">
        <f aca="false">K6+C7</f>
        <v>45000</v>
      </c>
      <c r="L7" s="45" t="n">
        <f aca="false">J7*H7</f>
        <v>128.348568812165</v>
      </c>
      <c r="M7" s="34" t="n">
        <f aca="false">L7*B7</f>
        <v>44914.2981701289</v>
      </c>
      <c r="N7" s="35" t="n">
        <f aca="false">M7-K7</f>
        <v>-85.7018298711118</v>
      </c>
      <c r="O7" s="36" t="n">
        <f aca="false">N7/K7</f>
        <v>-0.00190448510824693</v>
      </c>
      <c r="P7" s="35" t="n">
        <f aca="false">-C7</f>
        <v>-15000</v>
      </c>
      <c r="R7" s="21" t="s">
        <v>9</v>
      </c>
      <c r="S7" s="26" t="n">
        <f aca="false">K72</f>
        <v>1005000</v>
      </c>
    </row>
    <row r="8" customFormat="false" ht="15" hidden="false" customHeight="false" outlineLevel="0" collapsed="false">
      <c r="A8" s="43" t="n">
        <v>44378</v>
      </c>
      <c r="B8" s="44" t="n">
        <v>357.26</v>
      </c>
      <c r="C8" s="34" t="n">
        <f aca="false">Feltételezések!$B$5</f>
        <v>15000</v>
      </c>
      <c r="D8" s="34" t="n">
        <f aca="false">C8*Feltételezések!$B$6</f>
        <v>52.5</v>
      </c>
      <c r="E8" s="45" t="n">
        <f aca="false">(C8-D8)/B8</f>
        <v>41.8392767172368</v>
      </c>
      <c r="F8" s="46" t="n">
        <f aca="false">Feltételezések!$B$7</f>
        <v>0</v>
      </c>
      <c r="G8" s="45" t="n">
        <f aca="false">MAX(E8-F8,0)</f>
        <v>41.8392767172368</v>
      </c>
      <c r="H8" s="47" t="n">
        <v>4.35</v>
      </c>
      <c r="I8" s="48" t="n">
        <f aca="false">G8/H8</f>
        <v>9.6182245326981</v>
      </c>
      <c r="J8" s="48" t="n">
        <f aca="false">J7+I8</f>
        <v>39.746996554333</v>
      </c>
      <c r="K8" s="34" t="n">
        <f aca="false">K7+C8</f>
        <v>60000</v>
      </c>
      <c r="L8" s="45" t="n">
        <f aca="false">J8*H8</f>
        <v>172.899435011349</v>
      </c>
      <c r="M8" s="34" t="n">
        <f aca="false">L8*B8</f>
        <v>61770.0521521544</v>
      </c>
      <c r="N8" s="35" t="n">
        <f aca="false">M8-K8</f>
        <v>1770.05215215437</v>
      </c>
      <c r="O8" s="36" t="n">
        <f aca="false">N8/K8</f>
        <v>0.0295008692025728</v>
      </c>
      <c r="P8" s="35" t="n">
        <f aca="false">-C8</f>
        <v>-15000</v>
      </c>
      <c r="R8" s="21" t="s">
        <v>10</v>
      </c>
      <c r="S8" s="26" t="n">
        <f aca="false">M72</f>
        <v>1574911.24871164</v>
      </c>
    </row>
    <row r="9" customFormat="false" ht="15" hidden="false" customHeight="false" outlineLevel="0" collapsed="false">
      <c r="A9" s="43" t="n">
        <v>44409</v>
      </c>
      <c r="B9" s="44" t="n">
        <v>351.84</v>
      </c>
      <c r="C9" s="34" t="n">
        <f aca="false">Feltételezések!$B$5</f>
        <v>15000</v>
      </c>
      <c r="D9" s="34" t="n">
        <f aca="false">C9*Feltételezések!$B$6</f>
        <v>52.5</v>
      </c>
      <c r="E9" s="45" t="n">
        <f aca="false">(C9-D9)/B9</f>
        <v>42.4837994542974</v>
      </c>
      <c r="F9" s="46" t="n">
        <f aca="false">Feltételezések!$B$7</f>
        <v>0</v>
      </c>
      <c r="G9" s="45" t="n">
        <f aca="false">MAX(E9-F9,0)</f>
        <v>42.4837994542974</v>
      </c>
      <c r="H9" s="47" t="n">
        <v>4.26</v>
      </c>
      <c r="I9" s="48" t="n">
        <f aca="false">G9/H9</f>
        <v>9.97272287659564</v>
      </c>
      <c r="J9" s="48" t="n">
        <f aca="false">J8+I9</f>
        <v>49.7197194309286</v>
      </c>
      <c r="K9" s="34" t="n">
        <f aca="false">K8+C9</f>
        <v>75000</v>
      </c>
      <c r="L9" s="45" t="n">
        <f aca="false">J9*H9</f>
        <v>211.806004775756</v>
      </c>
      <c r="M9" s="34" t="n">
        <f aca="false">L9*B9</f>
        <v>74521.824720302</v>
      </c>
      <c r="N9" s="35" t="n">
        <f aca="false">M9-K9</f>
        <v>-478.175279698015</v>
      </c>
      <c r="O9" s="36" t="n">
        <f aca="false">N9/K9</f>
        <v>-0.00637567039597353</v>
      </c>
      <c r="P9" s="35" t="n">
        <f aca="false">-C9</f>
        <v>-15000</v>
      </c>
      <c r="R9" s="21" t="s">
        <v>11</v>
      </c>
      <c r="S9" s="28" t="n">
        <f aca="false">N72</f>
        <v>569911.248711641</v>
      </c>
    </row>
    <row r="10" customFormat="false" ht="15" hidden="false" customHeight="false" outlineLevel="0" collapsed="false">
      <c r="A10" s="43" t="n">
        <v>44440</v>
      </c>
      <c r="B10" s="44" t="n">
        <v>352.51</v>
      </c>
      <c r="C10" s="34" t="n">
        <f aca="false">Feltételezések!$B$5</f>
        <v>15000</v>
      </c>
      <c r="D10" s="34" t="n">
        <f aca="false">C10*Feltételezések!$B$6</f>
        <v>52.5</v>
      </c>
      <c r="E10" s="45" t="n">
        <f aca="false">(C10-D10)/B10</f>
        <v>42.4030523956767</v>
      </c>
      <c r="F10" s="46" t="n">
        <f aca="false">Feltételezések!$B$7</f>
        <v>0</v>
      </c>
      <c r="G10" s="45" t="n">
        <f aca="false">MAX(E10-F10,0)</f>
        <v>42.4030523956767</v>
      </c>
      <c r="H10" s="47" t="n">
        <v>4.45</v>
      </c>
      <c r="I10" s="48" t="n">
        <f aca="false">G10/H10</f>
        <v>9.5287758192532</v>
      </c>
      <c r="J10" s="48" t="n">
        <f aca="false">J9+I10</f>
        <v>59.2484952501818</v>
      </c>
      <c r="K10" s="34" t="n">
        <f aca="false">K9+C10</f>
        <v>90000</v>
      </c>
      <c r="L10" s="45" t="n">
        <f aca="false">J10*H10</f>
        <v>263.655803863309</v>
      </c>
      <c r="M10" s="34" t="n">
        <f aca="false">L10*B10</f>
        <v>92941.3074198551</v>
      </c>
      <c r="N10" s="35" t="n">
        <f aca="false">M10-K10</f>
        <v>2941.30741985512</v>
      </c>
      <c r="O10" s="36" t="n">
        <f aca="false">N10/K10</f>
        <v>0.0326811935539458</v>
      </c>
      <c r="P10" s="35" t="n">
        <f aca="false">-C10</f>
        <v>-15000</v>
      </c>
      <c r="R10" s="21" t="s">
        <v>12</v>
      </c>
      <c r="S10" s="29" t="n">
        <f aca="false">O72</f>
        <v>0.567075869364817</v>
      </c>
    </row>
    <row r="11" customFormat="false" ht="15" hidden="false" customHeight="false" outlineLevel="0" collapsed="false">
      <c r="A11" s="43" t="n">
        <v>44470</v>
      </c>
      <c r="B11" s="44" t="n">
        <v>360.82</v>
      </c>
      <c r="C11" s="34" t="n">
        <f aca="false">Feltételezések!$B$5</f>
        <v>15000</v>
      </c>
      <c r="D11" s="34" t="n">
        <f aca="false">C11*Feltételezések!$B$6</f>
        <v>52.5</v>
      </c>
      <c r="E11" s="45" t="n">
        <f aca="false">(C11-D11)/B11</f>
        <v>41.4264730336456</v>
      </c>
      <c r="F11" s="46" t="n">
        <f aca="false">Feltételezések!$B$7</f>
        <v>0</v>
      </c>
      <c r="G11" s="45" t="n">
        <f aca="false">MAX(E11-F11,0)</f>
        <v>41.4264730336456</v>
      </c>
      <c r="H11" s="47" t="n">
        <v>4.35</v>
      </c>
      <c r="I11" s="48" t="n">
        <f aca="false">G11/H11</f>
        <v>9.5233271341714</v>
      </c>
      <c r="J11" s="48" t="n">
        <f aca="false">J10+I11</f>
        <v>68.7718223843532</v>
      </c>
      <c r="K11" s="34" t="n">
        <f aca="false">K10+C11</f>
        <v>105000</v>
      </c>
      <c r="L11" s="45" t="n">
        <f aca="false">J11*H11</f>
        <v>299.157427371937</v>
      </c>
      <c r="M11" s="34" t="n">
        <f aca="false">L11*B11</f>
        <v>107941.982944342</v>
      </c>
      <c r="N11" s="35" t="n">
        <f aca="false">M11-K11</f>
        <v>2941.98294434213</v>
      </c>
      <c r="O11" s="36" t="n">
        <f aca="false">N11/K11</f>
        <v>0.0280188851842108</v>
      </c>
      <c r="P11" s="35" t="n">
        <f aca="false">-C11</f>
        <v>-15000</v>
      </c>
      <c r="R11" s="21" t="s">
        <v>261</v>
      </c>
      <c r="S11" s="29" t="n">
        <f aca="false">XIRR(P5:P72,A5:A72)</f>
        <v>0.162276351071399</v>
      </c>
    </row>
    <row r="12" customFormat="false" ht="15" hidden="false" customHeight="false" outlineLevel="0" collapsed="false">
      <c r="A12" s="43" t="n">
        <v>44501</v>
      </c>
      <c r="B12" s="44" t="n">
        <v>364.5</v>
      </c>
      <c r="C12" s="34" t="n">
        <f aca="false">Feltételezések!$B$5</f>
        <v>15000</v>
      </c>
      <c r="D12" s="34" t="n">
        <f aca="false">C12*Feltételezések!$B$6</f>
        <v>52.5</v>
      </c>
      <c r="E12" s="45" t="n">
        <f aca="false">(C12-D12)/B12</f>
        <v>41.0082304526749</v>
      </c>
      <c r="F12" s="46" t="n">
        <f aca="false">Feltételezések!$B$7</f>
        <v>0</v>
      </c>
      <c r="G12" s="45" t="n">
        <f aca="false">MAX(E12-F12,0)</f>
        <v>41.0082304526749</v>
      </c>
      <c r="H12" s="47" t="n">
        <v>4.4</v>
      </c>
      <c r="I12" s="48" t="n">
        <f aca="false">G12/H12</f>
        <v>9.32005237560793</v>
      </c>
      <c r="J12" s="48" t="n">
        <f aca="false">J11+I12</f>
        <v>78.0918747599612</v>
      </c>
      <c r="K12" s="34" t="n">
        <f aca="false">K11+C12</f>
        <v>120000</v>
      </c>
      <c r="L12" s="45" t="n">
        <f aca="false">J12*H12</f>
        <v>343.604248943829</v>
      </c>
      <c r="M12" s="34" t="n">
        <f aca="false">L12*B12</f>
        <v>125243.748740026</v>
      </c>
      <c r="N12" s="35" t="n">
        <f aca="false">M12-K12</f>
        <v>5243.74874002572</v>
      </c>
      <c r="O12" s="36" t="n">
        <f aca="false">N12/K12</f>
        <v>0.043697906166881</v>
      </c>
      <c r="P12" s="35" t="n">
        <f aca="false">-C12</f>
        <v>-15000</v>
      </c>
      <c r="R12" s="21" t="s">
        <v>262</v>
      </c>
      <c r="S12" s="26" t="n">
        <f aca="false">SUM(D5:D71)+SUMPRODUCT(F5:F71,B5:B71)</f>
        <v>3517.5</v>
      </c>
    </row>
    <row r="13" customFormat="false" ht="15" hidden="false" customHeight="false" outlineLevel="0" collapsed="false">
      <c r="A13" s="43" t="n">
        <v>44531</v>
      </c>
      <c r="B13" s="44" t="n">
        <v>367.5</v>
      </c>
      <c r="C13" s="34" t="n">
        <f aca="false">Feltételezések!$B$5</f>
        <v>15000</v>
      </c>
      <c r="D13" s="34" t="n">
        <f aca="false">C13*Feltételezések!$B$6</f>
        <v>52.5</v>
      </c>
      <c r="E13" s="45" t="n">
        <f aca="false">(C13-D13)/B13</f>
        <v>40.6734693877551</v>
      </c>
      <c r="F13" s="46" t="n">
        <f aca="false">Feltételezések!$B$7</f>
        <v>0</v>
      </c>
      <c r="G13" s="45" t="n">
        <f aca="false">MAX(E13-F13,0)</f>
        <v>40.6734693877551</v>
      </c>
      <c r="H13" s="47" t="n">
        <v>4.42</v>
      </c>
      <c r="I13" s="48" t="n">
        <f aca="false">G13/H13</f>
        <v>9.20214239541971</v>
      </c>
      <c r="J13" s="48" t="n">
        <f aca="false">J12+I13</f>
        <v>87.2940171553809</v>
      </c>
      <c r="K13" s="34" t="n">
        <f aca="false">K12+C13</f>
        <v>135000</v>
      </c>
      <c r="L13" s="45" t="n">
        <f aca="false">J13*H13</f>
        <v>385.839555826783</v>
      </c>
      <c r="M13" s="34" t="n">
        <f aca="false">L13*B13</f>
        <v>141796.036766343</v>
      </c>
      <c r="N13" s="35" t="n">
        <f aca="false">M13-K13</f>
        <v>6796.03676634291</v>
      </c>
      <c r="O13" s="36" t="n">
        <f aca="false">N13/K13</f>
        <v>0.0503410130840215</v>
      </c>
      <c r="P13" s="35" t="n">
        <f aca="false">-C13</f>
        <v>-15000</v>
      </c>
      <c r="R13" s="21" t="s">
        <v>263</v>
      </c>
      <c r="S13" s="26" t="n">
        <f aca="false">MAX(0,N72)*(Feltételezések!$B$11+Feltételezések!$B$12)</f>
        <v>159575.149639259</v>
      </c>
    </row>
    <row r="14" customFormat="false" ht="15" hidden="false" customHeight="false" outlineLevel="0" collapsed="false">
      <c r="A14" s="43" t="n">
        <v>44562</v>
      </c>
      <c r="B14" s="44" t="n">
        <v>358.68</v>
      </c>
      <c r="C14" s="34" t="n">
        <f aca="false">Feltételezések!$B$5</f>
        <v>15000</v>
      </c>
      <c r="D14" s="34" t="n">
        <f aca="false">C14*Feltételezések!$B$6</f>
        <v>52.5</v>
      </c>
      <c r="E14" s="45" t="n">
        <f aca="false">(C14-D14)/B14</f>
        <v>41.6736366677819</v>
      </c>
      <c r="F14" s="46" t="n">
        <f aca="false">Feltételezések!$B$7</f>
        <v>0</v>
      </c>
      <c r="G14" s="45" t="n">
        <f aca="false">MAX(E14-F14,0)</f>
        <v>41.6736366677819</v>
      </c>
      <c r="H14" s="47" t="n">
        <v>4.52</v>
      </c>
      <c r="I14" s="48" t="n">
        <f aca="false">G14/H14</f>
        <v>9.21983112119068</v>
      </c>
      <c r="J14" s="48" t="n">
        <f aca="false">J13+I14</f>
        <v>96.5138482765716</v>
      </c>
      <c r="K14" s="34" t="n">
        <f aca="false">K13+C14</f>
        <v>150000</v>
      </c>
      <c r="L14" s="45" t="n">
        <f aca="false">J14*H14</f>
        <v>436.242594210103</v>
      </c>
      <c r="M14" s="34" t="n">
        <f aca="false">L14*B14</f>
        <v>156471.49369128</v>
      </c>
      <c r="N14" s="35" t="n">
        <f aca="false">M14-K14</f>
        <v>6471.49369127987</v>
      </c>
      <c r="O14" s="36" t="n">
        <f aca="false">N14/K14</f>
        <v>0.0431432912751992</v>
      </c>
      <c r="P14" s="35" t="n">
        <f aca="false">-C14</f>
        <v>-15000</v>
      </c>
      <c r="R14" s="21" t="s">
        <v>16</v>
      </c>
      <c r="S14" s="28" t="n">
        <f aca="false">N72-S13</f>
        <v>410336.099072382</v>
      </c>
    </row>
    <row r="15" customFormat="false" ht="15" hidden="false" customHeight="false" outlineLevel="0" collapsed="false">
      <c r="A15" s="43" t="n">
        <v>44593</v>
      </c>
      <c r="B15" s="44" t="n">
        <v>356.97</v>
      </c>
      <c r="C15" s="34" t="n">
        <f aca="false">Feltételezések!$B$5</f>
        <v>15000</v>
      </c>
      <c r="D15" s="34" t="n">
        <f aca="false">C15*Feltételezések!$B$6</f>
        <v>52.5</v>
      </c>
      <c r="E15" s="45" t="n">
        <f aca="false">(C15-D15)/B15</f>
        <v>41.873266661064</v>
      </c>
      <c r="F15" s="46" t="n">
        <f aca="false">Feltételezések!$B$7</f>
        <v>0</v>
      </c>
      <c r="G15" s="45" t="n">
        <f aca="false">MAX(E15-F15,0)</f>
        <v>41.873266661064</v>
      </c>
      <c r="H15" s="47" t="n">
        <v>4.54</v>
      </c>
      <c r="I15" s="48" t="n">
        <f aca="false">G15/H15</f>
        <v>9.22318648922114</v>
      </c>
      <c r="J15" s="48" t="n">
        <f aca="false">J14+I15</f>
        <v>105.737034765793</v>
      </c>
      <c r="K15" s="34" t="n">
        <f aca="false">K14+C15</f>
        <v>165000</v>
      </c>
      <c r="L15" s="45" t="n">
        <f aca="false">J15*H15</f>
        <v>480.046137836699</v>
      </c>
      <c r="M15" s="34" t="n">
        <f aca="false">L15*B15</f>
        <v>171362.069823566</v>
      </c>
      <c r="N15" s="35" t="n">
        <f aca="false">M15-K15</f>
        <v>6362.06982356639</v>
      </c>
      <c r="O15" s="36" t="n">
        <f aca="false">N15/K15</f>
        <v>0.0385579989307054</v>
      </c>
      <c r="P15" s="35" t="n">
        <f aca="false">-C15</f>
        <v>-15000</v>
      </c>
      <c r="R15" s="21" t="s">
        <v>264</v>
      </c>
      <c r="S15" s="26" t="n">
        <f aca="false">MAX(M5:M72)</f>
        <v>1680276.8684287</v>
      </c>
    </row>
    <row r="16" customFormat="false" ht="15" hidden="false" customHeight="false" outlineLevel="0" collapsed="false">
      <c r="A16" s="43" t="n">
        <v>44621</v>
      </c>
      <c r="B16" s="44" t="n">
        <v>376.64</v>
      </c>
      <c r="C16" s="34" t="n">
        <f aca="false">Feltételezések!$B$5</f>
        <v>15000</v>
      </c>
      <c r="D16" s="34" t="n">
        <f aca="false">C16*Feltételezések!$B$6</f>
        <v>52.5</v>
      </c>
      <c r="E16" s="45" t="n">
        <f aca="false">(C16-D16)/B16</f>
        <v>39.6864379779099</v>
      </c>
      <c r="F16" s="46" t="n">
        <f aca="false">Feltételezések!$B$7</f>
        <v>0</v>
      </c>
      <c r="G16" s="45" t="n">
        <f aca="false">MAX(E16-F16,0)</f>
        <v>39.6864379779099</v>
      </c>
      <c r="H16" s="47" t="n">
        <v>4.41</v>
      </c>
      <c r="I16" s="48" t="n">
        <f aca="false">G16/H16</f>
        <v>8.99919228524035</v>
      </c>
      <c r="J16" s="48" t="n">
        <f aca="false">J15+I16</f>
        <v>114.736227051033</v>
      </c>
      <c r="K16" s="34" t="n">
        <f aca="false">K15+C16</f>
        <v>180000</v>
      </c>
      <c r="L16" s="45" t="n">
        <f aca="false">J16*H16</f>
        <v>505.986761295056</v>
      </c>
      <c r="M16" s="34" t="n">
        <f aca="false">L16*B16</f>
        <v>190574.85377417</v>
      </c>
      <c r="N16" s="35" t="n">
        <f aca="false">M16-K16</f>
        <v>10574.8537741698</v>
      </c>
      <c r="O16" s="36" t="n">
        <f aca="false">N16/K16</f>
        <v>0.0587491876342766</v>
      </c>
      <c r="P16" s="35" t="n">
        <f aca="false">-C16</f>
        <v>-15000</v>
      </c>
      <c r="R16" s="21" t="s">
        <v>265</v>
      </c>
      <c r="S16" s="28" t="n">
        <f aca="false">MIN(N5:N72)</f>
        <v>-31514.2213878204</v>
      </c>
    </row>
    <row r="17" customFormat="false" ht="15" hidden="false" customHeight="false" outlineLevel="0" collapsed="false">
      <c r="A17" s="43" t="n">
        <v>44652</v>
      </c>
      <c r="B17" s="44" t="n">
        <v>374.87</v>
      </c>
      <c r="C17" s="34" t="n">
        <f aca="false">Feltételezések!$B$5</f>
        <v>15000</v>
      </c>
      <c r="D17" s="34" t="n">
        <f aca="false">C17*Feltételezések!$B$6</f>
        <v>52.5</v>
      </c>
      <c r="E17" s="45" t="n">
        <f aca="false">(C17-D17)/B17</f>
        <v>39.8738229252808</v>
      </c>
      <c r="F17" s="46" t="n">
        <f aca="false">Feltételezések!$B$7</f>
        <v>0</v>
      </c>
      <c r="G17" s="45" t="n">
        <f aca="false">MAX(E17-F17,0)</f>
        <v>39.8738229252808</v>
      </c>
      <c r="H17" s="47" t="n">
        <v>4.49</v>
      </c>
      <c r="I17" s="48" t="n">
        <f aca="false">G17/H17</f>
        <v>8.88058417044115</v>
      </c>
      <c r="J17" s="48" t="n">
        <f aca="false">J16+I17</f>
        <v>123.616811221474</v>
      </c>
      <c r="K17" s="34" t="n">
        <f aca="false">K16+C17</f>
        <v>195000</v>
      </c>
      <c r="L17" s="45" t="n">
        <f aca="false">J17*H17</f>
        <v>555.039482384419</v>
      </c>
      <c r="M17" s="34" t="n">
        <f aca="false">L17*B17</f>
        <v>208067.650761447</v>
      </c>
      <c r="N17" s="35" t="n">
        <f aca="false">M17-K17</f>
        <v>13067.6507614472</v>
      </c>
      <c r="O17" s="36" t="n">
        <f aca="false">N17/K17</f>
        <v>0.0670135936484471</v>
      </c>
      <c r="P17" s="35" t="n">
        <f aca="false">-C17</f>
        <v>-15000</v>
      </c>
    </row>
    <row r="18" customFormat="false" ht="15" hidden="false" customHeight="false" outlineLevel="0" collapsed="false">
      <c r="A18" s="43" t="n">
        <v>44682</v>
      </c>
      <c r="B18" s="44" t="n">
        <v>384.45</v>
      </c>
      <c r="C18" s="34" t="n">
        <f aca="false">Feltételezések!$B$5</f>
        <v>15000</v>
      </c>
      <c r="D18" s="34" t="n">
        <f aca="false">C18*Feltételezések!$B$6</f>
        <v>52.5</v>
      </c>
      <c r="E18" s="45" t="n">
        <f aca="false">(C18-D18)/B18</f>
        <v>38.8802184939524</v>
      </c>
      <c r="F18" s="46" t="n">
        <f aca="false">Feltételezések!$B$7</f>
        <v>0</v>
      </c>
      <c r="G18" s="45" t="n">
        <f aca="false">MAX(E18-F18,0)</f>
        <v>38.8802184939524</v>
      </c>
      <c r="H18" s="47" t="n">
        <v>4.41</v>
      </c>
      <c r="I18" s="48" t="n">
        <f aca="false">G18/H18</f>
        <v>8.81637607572617</v>
      </c>
      <c r="J18" s="48" t="n">
        <f aca="false">J17+I18</f>
        <v>132.4331872972</v>
      </c>
      <c r="K18" s="34" t="n">
        <f aca="false">K17+C18</f>
        <v>210000</v>
      </c>
      <c r="L18" s="45" t="n">
        <f aca="false">J18*H18</f>
        <v>584.030355980654</v>
      </c>
      <c r="M18" s="34" t="n">
        <f aca="false">L18*B18</f>
        <v>224530.470356762</v>
      </c>
      <c r="N18" s="35" t="n">
        <f aca="false">M18-K18</f>
        <v>14530.4703567623</v>
      </c>
      <c r="O18" s="36" t="n">
        <f aca="false">N18/K18</f>
        <v>0.0691927159845824</v>
      </c>
      <c r="P18" s="35" t="n">
        <f aca="false">-C18</f>
        <v>-15000</v>
      </c>
    </row>
    <row r="19" customFormat="false" ht="15" hidden="false" customHeight="false" outlineLevel="0" collapsed="false">
      <c r="A19" s="43" t="n">
        <v>44713</v>
      </c>
      <c r="B19" s="44" t="n">
        <v>396.66</v>
      </c>
      <c r="C19" s="34" t="n">
        <f aca="false">Feltételezések!$B$5</f>
        <v>15000</v>
      </c>
      <c r="D19" s="34" t="n">
        <f aca="false">C19*Feltételezések!$B$6</f>
        <v>52.5</v>
      </c>
      <c r="E19" s="45" t="n">
        <f aca="false">(C19-D19)/B19</f>
        <v>37.6834064438058</v>
      </c>
      <c r="F19" s="46" t="n">
        <f aca="false">Feltételezések!$B$7</f>
        <v>0</v>
      </c>
      <c r="G19" s="45" t="n">
        <f aca="false">MAX(E19-F19,0)</f>
        <v>37.6834064438058</v>
      </c>
      <c r="H19" s="47" t="n">
        <v>4.29</v>
      </c>
      <c r="I19" s="48" t="n">
        <f aca="false">G19/H19</f>
        <v>8.78401082606195</v>
      </c>
      <c r="J19" s="48" t="n">
        <f aca="false">J18+I19</f>
        <v>141.217198123262</v>
      </c>
      <c r="K19" s="34" t="n">
        <f aca="false">K18+C19</f>
        <v>225000</v>
      </c>
      <c r="L19" s="45" t="n">
        <f aca="false">J19*H19</f>
        <v>605.821779948795</v>
      </c>
      <c r="M19" s="34" t="n">
        <f aca="false">L19*B19</f>
        <v>240305.267234489</v>
      </c>
      <c r="N19" s="35" t="n">
        <f aca="false">M19-K19</f>
        <v>15305.2672344892</v>
      </c>
      <c r="O19" s="36" t="n">
        <f aca="false">N19/K19</f>
        <v>0.068023409931063</v>
      </c>
      <c r="P19" s="35" t="n">
        <f aca="false">-C19</f>
        <v>-15000</v>
      </c>
    </row>
    <row r="20" customFormat="false" ht="15" hidden="false" customHeight="false" outlineLevel="0" collapsed="false">
      <c r="A20" s="43" t="n">
        <v>44743</v>
      </c>
      <c r="B20" s="44" t="n">
        <v>404.1</v>
      </c>
      <c r="C20" s="34" t="n">
        <f aca="false">Feltételezések!$B$5</f>
        <v>15000</v>
      </c>
      <c r="D20" s="34" t="n">
        <f aca="false">C20*Feltételezések!$B$6</f>
        <v>52.5</v>
      </c>
      <c r="E20" s="45" t="n">
        <f aca="false">(C20-D20)/B20</f>
        <v>36.9896065330364</v>
      </c>
      <c r="F20" s="46" t="n">
        <f aca="false">Feltételezések!$B$7</f>
        <v>0</v>
      </c>
      <c r="G20" s="45" t="n">
        <f aca="false">MAX(E20-F20,0)</f>
        <v>36.9896065330364</v>
      </c>
      <c r="H20" s="47" t="n">
        <v>3.86</v>
      </c>
      <c r="I20" s="48" t="n">
        <f aca="false">G20/H20</f>
        <v>9.58279961995761</v>
      </c>
      <c r="J20" s="48" t="n">
        <f aca="false">J19+I20</f>
        <v>150.79999774322</v>
      </c>
      <c r="K20" s="34" t="n">
        <f aca="false">K19+C20</f>
        <v>240000</v>
      </c>
      <c r="L20" s="45" t="n">
        <f aca="false">J20*H20</f>
        <v>582.087991288829</v>
      </c>
      <c r="M20" s="34" t="n">
        <f aca="false">L20*B20</f>
        <v>235221.757279816</v>
      </c>
      <c r="N20" s="35" t="n">
        <f aca="false">M20-K20</f>
        <v>-4778.24272018427</v>
      </c>
      <c r="O20" s="36" t="n">
        <f aca="false">N20/K20</f>
        <v>-0.0199093446674344</v>
      </c>
      <c r="P20" s="35" t="n">
        <f aca="false">-C20</f>
        <v>-15000</v>
      </c>
    </row>
    <row r="21" customFormat="false" ht="15" hidden="false" customHeight="false" outlineLevel="0" collapsed="false">
      <c r="A21" s="43" t="n">
        <v>44774</v>
      </c>
      <c r="B21" s="44" t="n">
        <v>402.1</v>
      </c>
      <c r="C21" s="34" t="n">
        <f aca="false">Feltételezések!$B$5</f>
        <v>15000</v>
      </c>
      <c r="D21" s="34" t="n">
        <f aca="false">C21*Feltételezések!$B$6</f>
        <v>52.5</v>
      </c>
      <c r="E21" s="45" t="n">
        <f aca="false">(C21-D21)/B21</f>
        <v>37.1735886595374</v>
      </c>
      <c r="F21" s="46" t="n">
        <f aca="false">Feltételezések!$B$7</f>
        <v>0</v>
      </c>
      <c r="G21" s="45" t="n">
        <f aca="false">MAX(E21-F21,0)</f>
        <v>37.1735886595374</v>
      </c>
      <c r="H21" s="47" t="n">
        <v>4.18</v>
      </c>
      <c r="I21" s="48" t="n">
        <f aca="false">G21/H21</f>
        <v>8.89320302859747</v>
      </c>
      <c r="J21" s="48" t="n">
        <f aca="false">J20+I21</f>
        <v>159.693200771817</v>
      </c>
      <c r="K21" s="34" t="n">
        <f aca="false">K20+C21</f>
        <v>255000</v>
      </c>
      <c r="L21" s="45" t="n">
        <f aca="false">J21*H21</f>
        <v>667.517579226197</v>
      </c>
      <c r="M21" s="34" t="n">
        <f aca="false">L21*B21</f>
        <v>268408.818606854</v>
      </c>
      <c r="N21" s="35" t="n">
        <f aca="false">M21-K21</f>
        <v>13408.8186068537</v>
      </c>
      <c r="O21" s="36" t="n">
        <f aca="false">N21/K21</f>
        <v>0.0525836023798183</v>
      </c>
      <c r="P21" s="35" t="n">
        <f aca="false">-C21</f>
        <v>-15000</v>
      </c>
    </row>
    <row r="22" customFormat="false" ht="15" hidden="false" customHeight="false" outlineLevel="0" collapsed="false">
      <c r="A22" s="43" t="n">
        <v>44805</v>
      </c>
      <c r="B22" s="44" t="n">
        <v>404.19</v>
      </c>
      <c r="C22" s="34" t="n">
        <f aca="false">Feltételezések!$B$5</f>
        <v>15000</v>
      </c>
      <c r="D22" s="34" t="n">
        <f aca="false">C22*Feltételezések!$B$6</f>
        <v>52.5</v>
      </c>
      <c r="E22" s="45" t="n">
        <f aca="false">(C22-D22)/B22</f>
        <v>36.9813701477028</v>
      </c>
      <c r="F22" s="46" t="n">
        <f aca="false">Feltételezések!$B$7</f>
        <v>0</v>
      </c>
      <c r="G22" s="45" t="n">
        <f aca="false">MAX(E22-F22,0)</f>
        <v>36.9813701477028</v>
      </c>
      <c r="H22" s="47" t="n">
        <v>4.2</v>
      </c>
      <c r="I22" s="48" t="n">
        <f aca="false">G22/H22</f>
        <v>8.80508813040543</v>
      </c>
      <c r="J22" s="48" t="n">
        <f aca="false">J21+I22</f>
        <v>168.498288902223</v>
      </c>
      <c r="K22" s="34" t="n">
        <f aca="false">K21+C22</f>
        <v>270000</v>
      </c>
      <c r="L22" s="45" t="n">
        <f aca="false">J22*H22</f>
        <v>707.692813389336</v>
      </c>
      <c r="M22" s="34" t="n">
        <f aca="false">L22*B22</f>
        <v>286042.358243836</v>
      </c>
      <c r="N22" s="35" t="n">
        <f aca="false">M22-K22</f>
        <v>16042.3582438356</v>
      </c>
      <c r="O22" s="36" t="n">
        <f aca="false">N22/K22</f>
        <v>0.0594161416438356</v>
      </c>
      <c r="P22" s="35" t="n">
        <f aca="false">-C22</f>
        <v>-15000</v>
      </c>
    </row>
    <row r="23" customFormat="false" ht="15" hidden="false" customHeight="false" outlineLevel="0" collapsed="false">
      <c r="A23" s="43" t="n">
        <v>44835</v>
      </c>
      <c r="B23" s="44" t="n">
        <v>418.31</v>
      </c>
      <c r="C23" s="34" t="n">
        <f aca="false">Feltételezések!$B$5</f>
        <v>15000</v>
      </c>
      <c r="D23" s="34" t="n">
        <f aca="false">C23*Feltételezések!$B$6</f>
        <v>52.5</v>
      </c>
      <c r="E23" s="45" t="n">
        <f aca="false">(C23-D23)/B23</f>
        <v>35.7330687767445</v>
      </c>
      <c r="F23" s="46" t="n">
        <f aca="false">Feltételezések!$B$7</f>
        <v>0</v>
      </c>
      <c r="G23" s="45" t="n">
        <f aca="false">MAX(E23-F23,0)</f>
        <v>35.7330687767445</v>
      </c>
      <c r="H23" s="47" t="n">
        <v>3.94</v>
      </c>
      <c r="I23" s="48" t="n">
        <f aca="false">G23/H23</f>
        <v>9.06930679612805</v>
      </c>
      <c r="J23" s="48" t="n">
        <f aca="false">J22+I23</f>
        <v>177.567595698351</v>
      </c>
      <c r="K23" s="34" t="n">
        <f aca="false">K22+C23</f>
        <v>285000</v>
      </c>
      <c r="L23" s="45" t="n">
        <f aca="false">J23*H23</f>
        <v>699.616327051502</v>
      </c>
      <c r="M23" s="34" t="n">
        <f aca="false">L23*B23</f>
        <v>292656.505768914</v>
      </c>
      <c r="N23" s="35" t="n">
        <f aca="false">M23-K23</f>
        <v>7656.50576891395</v>
      </c>
      <c r="O23" s="36" t="n">
        <f aca="false">N23/K23</f>
        <v>0.0268649325225051</v>
      </c>
      <c r="P23" s="35" t="n">
        <f aca="false">-C23</f>
        <v>-15000</v>
      </c>
    </row>
    <row r="24" customFormat="false" ht="15" hidden="false" customHeight="false" outlineLevel="0" collapsed="false">
      <c r="A24" s="43" t="n">
        <v>44866</v>
      </c>
      <c r="B24" s="44" t="n">
        <v>406.68</v>
      </c>
      <c r="C24" s="34" t="n">
        <f aca="false">Feltételezések!$B$5</f>
        <v>15000</v>
      </c>
      <c r="D24" s="34" t="n">
        <f aca="false">C24*Feltételezések!$B$6</f>
        <v>52.5</v>
      </c>
      <c r="E24" s="45" t="n">
        <f aca="false">(C24-D24)/B24</f>
        <v>36.7549424609029</v>
      </c>
      <c r="F24" s="46" t="n">
        <f aca="false">Feltételezések!$B$7</f>
        <v>0</v>
      </c>
      <c r="G24" s="45" t="n">
        <f aca="false">MAX(E24-F24,0)</f>
        <v>36.7549424609029</v>
      </c>
      <c r="H24" s="47" t="n">
        <v>4.01</v>
      </c>
      <c r="I24" s="48" t="n">
        <f aca="false">G24/H24</f>
        <v>9.16582106256931</v>
      </c>
      <c r="J24" s="48" t="n">
        <f aca="false">J23+I24</f>
        <v>186.73341676092</v>
      </c>
      <c r="K24" s="34" t="n">
        <f aca="false">K23+C24</f>
        <v>300000</v>
      </c>
      <c r="L24" s="45" t="n">
        <f aca="false">J24*H24</f>
        <v>748.80100121129</v>
      </c>
      <c r="M24" s="34" t="n">
        <f aca="false">L24*B24</f>
        <v>304522.391172607</v>
      </c>
      <c r="N24" s="35" t="n">
        <f aca="false">M24-K24</f>
        <v>4522.39117260737</v>
      </c>
      <c r="O24" s="36" t="n">
        <f aca="false">N24/K24</f>
        <v>0.0150746372420246</v>
      </c>
      <c r="P24" s="35" t="n">
        <f aca="false">-C24</f>
        <v>-15000</v>
      </c>
    </row>
    <row r="25" customFormat="false" ht="15" hidden="false" customHeight="false" outlineLevel="0" collapsed="false">
      <c r="A25" s="43" t="n">
        <v>44896</v>
      </c>
      <c r="B25" s="44" t="n">
        <v>407.68</v>
      </c>
      <c r="C25" s="34" t="n">
        <f aca="false">Feltételezések!$B$5</f>
        <v>15000</v>
      </c>
      <c r="D25" s="34" t="n">
        <f aca="false">C25*Feltételezések!$B$6</f>
        <v>52.5</v>
      </c>
      <c r="E25" s="45" t="n">
        <f aca="false">(C25-D25)/B25</f>
        <v>36.6647861067504</v>
      </c>
      <c r="F25" s="46" t="n">
        <f aca="false">Feltételezések!$B$7</f>
        <v>0</v>
      </c>
      <c r="G25" s="45" t="n">
        <f aca="false">MAX(E25-F25,0)</f>
        <v>36.6647861067504</v>
      </c>
      <c r="H25" s="47" t="n">
        <v>4.16</v>
      </c>
      <c r="I25" s="48" t="n">
        <f aca="false">G25/H25</f>
        <v>8.81365050643038</v>
      </c>
      <c r="J25" s="48" t="n">
        <f aca="false">J24+I25</f>
        <v>195.547067267351</v>
      </c>
      <c r="K25" s="34" t="n">
        <f aca="false">K24+C25</f>
        <v>315000</v>
      </c>
      <c r="L25" s="45" t="n">
        <f aca="false">J25*H25</f>
        <v>813.475799832178</v>
      </c>
      <c r="M25" s="34" t="n">
        <f aca="false">L25*B25</f>
        <v>331637.814075582</v>
      </c>
      <c r="N25" s="35" t="n">
        <f aca="false">M25-K25</f>
        <v>16637.8140755824</v>
      </c>
      <c r="O25" s="36" t="n">
        <f aca="false">N25/K25</f>
        <v>0.0528184573828014</v>
      </c>
      <c r="P25" s="35" t="n">
        <f aca="false">-C25</f>
        <v>-15000</v>
      </c>
    </row>
    <row r="26" customFormat="false" ht="15" hidden="false" customHeight="false" outlineLevel="0" collapsed="false">
      <c r="A26" s="43" t="n">
        <v>44927</v>
      </c>
      <c r="B26" s="44" t="n">
        <v>396.03</v>
      </c>
      <c r="C26" s="34" t="n">
        <f aca="false">Feltételezések!$B$5</f>
        <v>15000</v>
      </c>
      <c r="D26" s="34" t="n">
        <f aca="false">C26*Feltételezések!$B$6</f>
        <v>52.5</v>
      </c>
      <c r="E26" s="45" t="n">
        <f aca="false">(C26-D26)/B26</f>
        <v>37.7433527763048</v>
      </c>
      <c r="F26" s="46" t="n">
        <f aca="false">Feltételezések!$B$7</f>
        <v>0</v>
      </c>
      <c r="G26" s="45" t="n">
        <f aca="false">MAX(E26-F26,0)</f>
        <v>37.7433527763048</v>
      </c>
      <c r="H26" s="47" t="n">
        <v>3.88</v>
      </c>
      <c r="I26" s="48" t="n">
        <f aca="false">G26/H26</f>
        <v>9.72766824131568</v>
      </c>
      <c r="J26" s="48" t="n">
        <f aca="false">J25+I26</f>
        <v>205.274735508666</v>
      </c>
      <c r="K26" s="34" t="n">
        <f aca="false">K25+C26</f>
        <v>330000</v>
      </c>
      <c r="L26" s="45" t="n">
        <f aca="false">J26*H26</f>
        <v>796.465973773625</v>
      </c>
      <c r="M26" s="34" t="n">
        <f aca="false">L26*B26</f>
        <v>315424.419593569</v>
      </c>
      <c r="N26" s="35" t="n">
        <f aca="false">M26-K26</f>
        <v>-14575.5804064313</v>
      </c>
      <c r="O26" s="36" t="n">
        <f aca="false">N26/K26</f>
        <v>-0.0441684254740344</v>
      </c>
      <c r="P26" s="35" t="n">
        <f aca="false">-C26</f>
        <v>-15000</v>
      </c>
    </row>
    <row r="27" customFormat="false" ht="15" hidden="false" customHeight="false" outlineLevel="0" collapsed="false">
      <c r="A27" s="43" t="n">
        <v>44958</v>
      </c>
      <c r="B27" s="44" t="n">
        <v>384.91</v>
      </c>
      <c r="C27" s="34" t="n">
        <f aca="false">Feltételezések!$B$5</f>
        <v>15000</v>
      </c>
      <c r="D27" s="34" t="n">
        <f aca="false">C27*Feltételezések!$B$6</f>
        <v>52.5</v>
      </c>
      <c r="E27" s="45" t="n">
        <f aca="false">(C27-D27)/B27</f>
        <v>38.8337533449378</v>
      </c>
      <c r="F27" s="46" t="n">
        <f aca="false">Feltételezések!$B$7</f>
        <v>0</v>
      </c>
      <c r="G27" s="45" t="n">
        <f aca="false">MAX(E27-F27,0)</f>
        <v>38.8337533449378</v>
      </c>
      <c r="H27" s="47" t="n">
        <v>4.06</v>
      </c>
      <c r="I27" s="48" t="n">
        <f aca="false">G27/H27</f>
        <v>9.56496387806349</v>
      </c>
      <c r="J27" s="48" t="n">
        <f aca="false">J26+I27</f>
        <v>214.83969938673</v>
      </c>
      <c r="K27" s="34" t="n">
        <f aca="false">K26+C27</f>
        <v>345000</v>
      </c>
      <c r="L27" s="45" t="n">
        <f aca="false">J27*H27</f>
        <v>872.249179510123</v>
      </c>
      <c r="M27" s="34" t="n">
        <f aca="false">L27*B27</f>
        <v>335737.431685241</v>
      </c>
      <c r="N27" s="35" t="n">
        <f aca="false">M27-K27</f>
        <v>-9262.56831475871</v>
      </c>
      <c r="O27" s="36" t="n">
        <f aca="false">N27/K27</f>
        <v>-0.0268480241007499</v>
      </c>
      <c r="P27" s="35" t="n">
        <f aca="false">-C27</f>
        <v>-15000</v>
      </c>
    </row>
    <row r="28" customFormat="false" ht="15" hidden="false" customHeight="false" outlineLevel="0" collapsed="false">
      <c r="A28" s="43" t="n">
        <v>44986</v>
      </c>
      <c r="B28" s="44" t="n">
        <v>385.01</v>
      </c>
      <c r="C28" s="34" t="n">
        <f aca="false">Feltételezések!$B$5</f>
        <v>15000</v>
      </c>
      <c r="D28" s="34" t="n">
        <f aca="false">C28*Feltételezések!$B$6</f>
        <v>52.5</v>
      </c>
      <c r="E28" s="45" t="n">
        <f aca="false">(C28-D28)/B28</f>
        <v>38.8236669177424</v>
      </c>
      <c r="F28" s="46" t="n">
        <f aca="false">Feltételezések!$B$7</f>
        <v>0</v>
      </c>
      <c r="G28" s="45" t="n">
        <f aca="false">MAX(E28-F28,0)</f>
        <v>38.8236669177424</v>
      </c>
      <c r="H28" s="47" t="n">
        <v>3.96</v>
      </c>
      <c r="I28" s="48" t="n">
        <f aca="false">G28/H28</f>
        <v>9.80395629235919</v>
      </c>
      <c r="J28" s="48" t="n">
        <f aca="false">J27+I28</f>
        <v>224.643655679089</v>
      </c>
      <c r="K28" s="34" t="n">
        <f aca="false">K27+C28</f>
        <v>360000</v>
      </c>
      <c r="L28" s="45" t="n">
        <f aca="false">J28*H28</f>
        <v>889.588876489192</v>
      </c>
      <c r="M28" s="34" t="n">
        <f aca="false">L28*B28</f>
        <v>342500.613337104</v>
      </c>
      <c r="N28" s="35" t="n">
        <f aca="false">M28-K28</f>
        <v>-17499.3866628961</v>
      </c>
      <c r="O28" s="36" t="n">
        <f aca="false">N28/K28</f>
        <v>-0.0486094073969337</v>
      </c>
      <c r="P28" s="35" t="n">
        <f aca="false">-C28</f>
        <v>-15000</v>
      </c>
    </row>
    <row r="29" customFormat="false" ht="15" hidden="false" customHeight="false" outlineLevel="0" collapsed="false">
      <c r="A29" s="43" t="n">
        <v>45017</v>
      </c>
      <c r="B29" s="44" t="n">
        <v>375.34</v>
      </c>
      <c r="C29" s="34" t="n">
        <f aca="false">Feltételezések!$B$5</f>
        <v>15000</v>
      </c>
      <c r="D29" s="34" t="n">
        <f aca="false">C29*Feltételezések!$B$6</f>
        <v>52.5</v>
      </c>
      <c r="E29" s="45" t="n">
        <f aca="false">(C29-D29)/B29</f>
        <v>39.8238930036767</v>
      </c>
      <c r="F29" s="46" t="n">
        <f aca="false">Feltételezések!$B$7</f>
        <v>0</v>
      </c>
      <c r="G29" s="45" t="n">
        <f aca="false">MAX(E29-F29,0)</f>
        <v>39.8238930036767</v>
      </c>
      <c r="H29" s="47" t="n">
        <v>3.94</v>
      </c>
      <c r="I29" s="48" t="n">
        <f aca="false">G29/H29</f>
        <v>10.1075870567707</v>
      </c>
      <c r="J29" s="48" t="n">
        <f aca="false">J28+I29</f>
        <v>234.75124273586</v>
      </c>
      <c r="K29" s="34" t="n">
        <f aca="false">K28+C29</f>
        <v>375000</v>
      </c>
      <c r="L29" s="45" t="n">
        <f aca="false">J29*H29</f>
        <v>924.919896379287</v>
      </c>
      <c r="M29" s="34" t="n">
        <f aca="false">L29*B29</f>
        <v>347159.433907002</v>
      </c>
      <c r="N29" s="35" t="n">
        <f aca="false">M29-K29</f>
        <v>-27840.5660929984</v>
      </c>
      <c r="O29" s="36" t="n">
        <f aca="false">N29/K29</f>
        <v>-0.0742415095813292</v>
      </c>
      <c r="P29" s="35" t="n">
        <f aca="false">-C29</f>
        <v>-15000</v>
      </c>
    </row>
    <row r="30" customFormat="false" ht="15" hidden="false" customHeight="false" outlineLevel="0" collapsed="false">
      <c r="A30" s="43" t="n">
        <v>45047</v>
      </c>
      <c r="B30" s="44" t="n">
        <v>372.37</v>
      </c>
      <c r="C30" s="34" t="n">
        <f aca="false">Feltételezések!$B$5</f>
        <v>15000</v>
      </c>
      <c r="D30" s="34" t="n">
        <f aca="false">C30*Feltételezések!$B$6</f>
        <v>52.5</v>
      </c>
      <c r="E30" s="45" t="n">
        <f aca="false">(C30-D30)/B30</f>
        <v>40.141525901657</v>
      </c>
      <c r="F30" s="46" t="n">
        <f aca="false">Feltételezések!$B$7</f>
        <v>0</v>
      </c>
      <c r="G30" s="45" t="n">
        <f aca="false">MAX(E30-F30,0)</f>
        <v>40.141525901657</v>
      </c>
      <c r="H30" s="47" t="n">
        <v>3.93</v>
      </c>
      <c r="I30" s="48" t="n">
        <f aca="false">G30/H30</f>
        <v>10.214128728157</v>
      </c>
      <c r="J30" s="48" t="n">
        <f aca="false">J29+I30</f>
        <v>244.965371464017</v>
      </c>
      <c r="K30" s="34" t="n">
        <f aca="false">K29+C30</f>
        <v>390000</v>
      </c>
      <c r="L30" s="45" t="n">
        <f aca="false">J30*H30</f>
        <v>962.713909853585</v>
      </c>
      <c r="M30" s="34" t="n">
        <f aca="false">L30*B30</f>
        <v>358485.77861218</v>
      </c>
      <c r="N30" s="35" t="n">
        <f aca="false">M30-K30</f>
        <v>-31514.2213878204</v>
      </c>
      <c r="O30" s="36" t="n">
        <f aca="false">N30/K30</f>
        <v>-0.0808056958662061</v>
      </c>
      <c r="P30" s="35" t="n">
        <f aca="false">-C30</f>
        <v>-15000</v>
      </c>
    </row>
    <row r="31" customFormat="false" ht="15" hidden="false" customHeight="false" outlineLevel="0" collapsed="false">
      <c r="A31" s="43" t="n">
        <v>45078</v>
      </c>
      <c r="B31" s="44" t="n">
        <v>370.6</v>
      </c>
      <c r="C31" s="34" t="n">
        <f aca="false">Feltételezések!$B$5</f>
        <v>15000</v>
      </c>
      <c r="D31" s="34" t="n">
        <f aca="false">C31*Feltételezések!$B$6</f>
        <v>52.5</v>
      </c>
      <c r="E31" s="45" t="n">
        <f aca="false">(C31-D31)/B31</f>
        <v>40.3332433890988</v>
      </c>
      <c r="F31" s="46" t="n">
        <f aca="false">Feltételezések!$B$7</f>
        <v>0</v>
      </c>
      <c r="G31" s="45" t="n">
        <f aca="false">MAX(E31-F31,0)</f>
        <v>40.3332433890988</v>
      </c>
      <c r="H31" s="47" t="n">
        <v>4.11</v>
      </c>
      <c r="I31" s="48" t="n">
        <f aca="false">G31/H31</f>
        <v>9.81344121389264</v>
      </c>
      <c r="J31" s="48" t="n">
        <f aca="false">J30+I31</f>
        <v>254.778812677909</v>
      </c>
      <c r="K31" s="34" t="n">
        <f aca="false">K30+C31</f>
        <v>405000</v>
      </c>
      <c r="L31" s="45" t="n">
        <f aca="false">J31*H31</f>
        <v>1047.14092010621</v>
      </c>
      <c r="M31" s="34" t="n">
        <f aca="false">L31*B31</f>
        <v>388070.42499136</v>
      </c>
      <c r="N31" s="35" t="n">
        <f aca="false">M31-K31</f>
        <v>-16929.5750086396</v>
      </c>
      <c r="O31" s="36" t="n">
        <f aca="false">N31/K31</f>
        <v>-0.0418014197744188</v>
      </c>
      <c r="P31" s="35" t="n">
        <f aca="false">-C31</f>
        <v>-15000</v>
      </c>
    </row>
    <row r="32" customFormat="false" ht="15" hidden="false" customHeight="false" outlineLevel="0" collapsed="false">
      <c r="A32" s="43" t="n">
        <v>45108</v>
      </c>
      <c r="B32" s="44" t="n">
        <v>379.04</v>
      </c>
      <c r="C32" s="34" t="n">
        <f aca="false">Feltételezések!$B$5</f>
        <v>15000</v>
      </c>
      <c r="D32" s="34" t="n">
        <f aca="false">C32*Feltételezések!$B$6</f>
        <v>52.5</v>
      </c>
      <c r="E32" s="45" t="n">
        <f aca="false">(C32-D32)/B32</f>
        <v>39.4351519628535</v>
      </c>
      <c r="F32" s="46" t="n">
        <f aca="false">Feltételezések!$B$7</f>
        <v>0</v>
      </c>
      <c r="G32" s="45" t="n">
        <f aca="false">MAX(E32-F32,0)</f>
        <v>39.4351519628535</v>
      </c>
      <c r="H32" s="47" t="n">
        <v>4.18</v>
      </c>
      <c r="I32" s="48" t="n">
        <f aca="false">G32/H32</f>
        <v>9.43424688106544</v>
      </c>
      <c r="J32" s="48" t="n">
        <f aca="false">J31+I32</f>
        <v>264.213059558975</v>
      </c>
      <c r="K32" s="34" t="n">
        <f aca="false">K31+C32</f>
        <v>420000</v>
      </c>
      <c r="L32" s="45" t="n">
        <f aca="false">J32*H32</f>
        <v>1104.41058895651</v>
      </c>
      <c r="M32" s="34" t="n">
        <f aca="false">L32*B32</f>
        <v>418615.789638077</v>
      </c>
      <c r="N32" s="35" t="n">
        <f aca="false">M32-K32</f>
        <v>-1384.21036192274</v>
      </c>
      <c r="O32" s="36" t="n">
        <f aca="false">N32/K32</f>
        <v>-0.00329573895695891</v>
      </c>
      <c r="P32" s="35" t="n">
        <f aca="false">-C32</f>
        <v>-15000</v>
      </c>
    </row>
    <row r="33" customFormat="false" ht="15" hidden="false" customHeight="false" outlineLevel="0" collapsed="false">
      <c r="A33" s="43" t="n">
        <v>45139</v>
      </c>
      <c r="B33" s="44" t="n">
        <v>385.05</v>
      </c>
      <c r="C33" s="34" t="n">
        <f aca="false">Feltételezések!$B$5</f>
        <v>15000</v>
      </c>
      <c r="D33" s="34" t="n">
        <f aca="false">C33*Feltételezések!$B$6</f>
        <v>52.5</v>
      </c>
      <c r="E33" s="45" t="n">
        <f aca="false">(C33-D33)/B33</f>
        <v>38.8196338137904</v>
      </c>
      <c r="F33" s="46" t="n">
        <f aca="false">Feltételezések!$B$7</f>
        <v>0</v>
      </c>
      <c r="G33" s="45" t="n">
        <f aca="false">MAX(E33-F33,0)</f>
        <v>38.8196338137904</v>
      </c>
      <c r="H33" s="47" t="n">
        <v>4.31</v>
      </c>
      <c r="I33" s="48" t="n">
        <f aca="false">G33/H33</f>
        <v>9.00687559484697</v>
      </c>
      <c r="J33" s="48" t="n">
        <f aca="false">J32+I33</f>
        <v>273.219935153822</v>
      </c>
      <c r="K33" s="34" t="n">
        <f aca="false">K32+C33</f>
        <v>435000</v>
      </c>
      <c r="L33" s="45" t="n">
        <f aca="false">J33*H33</f>
        <v>1177.57792051297</v>
      </c>
      <c r="M33" s="34" t="n">
        <f aca="false">L33*B33</f>
        <v>453426.37829352</v>
      </c>
      <c r="N33" s="35" t="n">
        <f aca="false">M33-K33</f>
        <v>18426.3782935197</v>
      </c>
      <c r="O33" s="36" t="n">
        <f aca="false">N33/K33</f>
        <v>0.0423594903299304</v>
      </c>
      <c r="P33" s="35" t="n">
        <f aca="false">-C33</f>
        <v>-15000</v>
      </c>
    </row>
    <row r="34" customFormat="false" ht="15" hidden="false" customHeight="false" outlineLevel="0" collapsed="false">
      <c r="A34" s="43" t="n">
        <v>45170</v>
      </c>
      <c r="B34" s="44" t="n">
        <v>386.43</v>
      </c>
      <c r="C34" s="34" t="n">
        <f aca="false">Feltételezések!$B$5</f>
        <v>15000</v>
      </c>
      <c r="D34" s="34" t="n">
        <f aca="false">C34*Feltételezések!$B$6</f>
        <v>52.5</v>
      </c>
      <c r="E34" s="45" t="n">
        <f aca="false">(C34-D34)/B34</f>
        <v>38.6810030277152</v>
      </c>
      <c r="F34" s="46" t="n">
        <f aca="false">Feltételezések!$B$7</f>
        <v>0</v>
      </c>
      <c r="G34" s="45" t="n">
        <f aca="false">MAX(E34-F34,0)</f>
        <v>38.6810030277152</v>
      </c>
      <c r="H34" s="47" t="n">
        <v>4.18</v>
      </c>
      <c r="I34" s="48" t="n">
        <f aca="false">G34/H34</f>
        <v>9.25382847552996</v>
      </c>
      <c r="J34" s="48" t="n">
        <f aca="false">J33+I34</f>
        <v>282.473763629352</v>
      </c>
      <c r="K34" s="34" t="n">
        <f aca="false">K33+C34</f>
        <v>450000</v>
      </c>
      <c r="L34" s="45" t="n">
        <f aca="false">J34*H34</f>
        <v>1180.74033197069</v>
      </c>
      <c r="M34" s="34" t="n">
        <f aca="false">L34*B34</f>
        <v>456273.486483434</v>
      </c>
      <c r="N34" s="35" t="n">
        <f aca="false">M34-K34</f>
        <v>6273.48648343375</v>
      </c>
      <c r="O34" s="36" t="n">
        <f aca="false">N34/K34</f>
        <v>0.0139410810742972</v>
      </c>
      <c r="P34" s="35" t="n">
        <f aca="false">-C34</f>
        <v>-15000</v>
      </c>
    </row>
    <row r="35" customFormat="false" ht="15" hidden="false" customHeight="false" outlineLevel="0" collapsed="false">
      <c r="A35" s="43" t="n">
        <v>45200</v>
      </c>
      <c r="B35" s="44" t="n">
        <v>385.33</v>
      </c>
      <c r="C35" s="34" t="n">
        <f aca="false">Feltételezések!$B$5</f>
        <v>15000</v>
      </c>
      <c r="D35" s="34" t="n">
        <f aca="false">C35*Feltételezések!$B$6</f>
        <v>52.5</v>
      </c>
      <c r="E35" s="45" t="n">
        <f aca="false">(C35-D35)/B35</f>
        <v>38.7914255313627</v>
      </c>
      <c r="F35" s="46" t="n">
        <f aca="false">Feltételezések!$B$7</f>
        <v>0</v>
      </c>
      <c r="G35" s="45" t="n">
        <f aca="false">MAX(E35-F35,0)</f>
        <v>38.7914255313627</v>
      </c>
      <c r="H35" s="47" t="n">
        <v>4.18</v>
      </c>
      <c r="I35" s="48" t="n">
        <f aca="false">G35/H35</f>
        <v>9.28024534243128</v>
      </c>
      <c r="J35" s="48" t="n">
        <f aca="false">J34+I35</f>
        <v>291.754008971783</v>
      </c>
      <c r="K35" s="34" t="n">
        <f aca="false">K34+C35</f>
        <v>465000</v>
      </c>
      <c r="L35" s="45" t="n">
        <f aca="false">J35*H35</f>
        <v>1219.53175750205</v>
      </c>
      <c r="M35" s="34" t="n">
        <f aca="false">L35*B35</f>
        <v>469922.172118266</v>
      </c>
      <c r="N35" s="35" t="n">
        <f aca="false">M35-K35</f>
        <v>4922.172118266</v>
      </c>
      <c r="O35" s="36" t="n">
        <f aca="false">N35/K35</f>
        <v>0.0105853163833677</v>
      </c>
      <c r="P35" s="35" t="n">
        <f aca="false">-C35</f>
        <v>-15000</v>
      </c>
    </row>
    <row r="36" customFormat="false" ht="15" hidden="false" customHeight="false" outlineLevel="0" collapsed="false">
      <c r="A36" s="43" t="n">
        <v>45231</v>
      </c>
      <c r="B36" s="44" t="n">
        <v>379.19</v>
      </c>
      <c r="C36" s="34" t="n">
        <f aca="false">Feltételezések!$B$5</f>
        <v>15000</v>
      </c>
      <c r="D36" s="34" t="n">
        <f aca="false">C36*Feltételezések!$B$6</f>
        <v>52.5</v>
      </c>
      <c r="E36" s="45" t="n">
        <f aca="false">(C36-D36)/B36</f>
        <v>39.4195522033809</v>
      </c>
      <c r="F36" s="46" t="n">
        <f aca="false">Feltételezések!$B$7</f>
        <v>0</v>
      </c>
      <c r="G36" s="45" t="n">
        <f aca="false">MAX(E36-F36,0)</f>
        <v>39.4195522033809</v>
      </c>
      <c r="H36" s="47" t="n">
        <v>4.02</v>
      </c>
      <c r="I36" s="48" t="n">
        <f aca="false">G36/H36</f>
        <v>9.80585875705992</v>
      </c>
      <c r="J36" s="48" t="n">
        <f aca="false">J35+I36</f>
        <v>301.559867728843</v>
      </c>
      <c r="K36" s="34" t="n">
        <f aca="false">K35+C36</f>
        <v>480000</v>
      </c>
      <c r="L36" s="45" t="n">
        <f aca="false">J36*H36</f>
        <v>1212.27066826995</v>
      </c>
      <c r="M36" s="34" t="n">
        <f aca="false">L36*B36</f>
        <v>459680.914701282</v>
      </c>
      <c r="N36" s="35" t="n">
        <f aca="false">M36-K36</f>
        <v>-20319.0852987183</v>
      </c>
      <c r="O36" s="36" t="n">
        <f aca="false">N36/K36</f>
        <v>-0.0423314277056631</v>
      </c>
      <c r="P36" s="35" t="n">
        <f aca="false">-C36</f>
        <v>-15000</v>
      </c>
    </row>
    <row r="37" customFormat="false" ht="15" hidden="false" customHeight="false" outlineLevel="0" collapsed="false">
      <c r="A37" s="43" t="n">
        <v>45261</v>
      </c>
      <c r="B37" s="44" t="n">
        <v>381.8</v>
      </c>
      <c r="C37" s="34" t="n">
        <f aca="false">Feltételezések!$B$5</f>
        <v>15000</v>
      </c>
      <c r="D37" s="34" t="n">
        <f aca="false">C37*Feltételezések!$B$6</f>
        <v>52.5</v>
      </c>
      <c r="E37" s="45" t="n">
        <f aca="false">(C37-D37)/B37</f>
        <v>39.1500785751703</v>
      </c>
      <c r="F37" s="46" t="n">
        <f aca="false">Feltételezések!$B$7</f>
        <v>0</v>
      </c>
      <c r="G37" s="45" t="n">
        <f aca="false">MAX(E37-F37,0)</f>
        <v>39.1500785751703</v>
      </c>
      <c r="H37" s="47" t="n">
        <v>4.28</v>
      </c>
      <c r="I37" s="48" t="n">
        <f aca="false">G37/H37</f>
        <v>9.14721462036688</v>
      </c>
      <c r="J37" s="48" t="n">
        <f aca="false">J36+I37</f>
        <v>310.70708234921</v>
      </c>
      <c r="K37" s="34" t="n">
        <f aca="false">K36+C37</f>
        <v>495000</v>
      </c>
      <c r="L37" s="45" t="n">
        <f aca="false">J37*H37</f>
        <v>1329.82631245462</v>
      </c>
      <c r="M37" s="34" t="n">
        <f aca="false">L37*B37</f>
        <v>507727.686095173</v>
      </c>
      <c r="N37" s="35" t="n">
        <f aca="false">M37-K37</f>
        <v>12727.6860951731</v>
      </c>
      <c r="O37" s="36" t="n">
        <f aca="false">N37/K37</f>
        <v>0.0257124971619659</v>
      </c>
      <c r="P37" s="35" t="n">
        <f aca="false">-C37</f>
        <v>-15000</v>
      </c>
    </row>
    <row r="38" customFormat="false" ht="15" hidden="false" customHeight="false" outlineLevel="0" collapsed="false">
      <c r="A38" s="43" t="n">
        <v>45292</v>
      </c>
      <c r="B38" s="44" t="n">
        <v>382.04</v>
      </c>
      <c r="C38" s="34" t="n">
        <f aca="false">Feltételezések!$B$5</f>
        <v>15000</v>
      </c>
      <c r="D38" s="34" t="n">
        <f aca="false">C38*Feltételezések!$B$6</f>
        <v>52.5</v>
      </c>
      <c r="E38" s="45" t="n">
        <f aca="false">(C38-D38)/B38</f>
        <v>39.1254842424877</v>
      </c>
      <c r="F38" s="46" t="n">
        <f aca="false">Feltételezések!$B$7</f>
        <v>0</v>
      </c>
      <c r="G38" s="45" t="n">
        <f aca="false">MAX(E38-F38,0)</f>
        <v>39.1254842424877</v>
      </c>
      <c r="H38" s="47" t="n">
        <v>4.47</v>
      </c>
      <c r="I38" s="48" t="n">
        <f aca="false">G38/H38</f>
        <v>8.75290475223438</v>
      </c>
      <c r="J38" s="48" t="n">
        <f aca="false">J37+I38</f>
        <v>319.459987101444</v>
      </c>
      <c r="K38" s="34" t="n">
        <f aca="false">K37+C38</f>
        <v>510000</v>
      </c>
      <c r="L38" s="45" t="n">
        <f aca="false">J38*H38</f>
        <v>1427.98614234346</v>
      </c>
      <c r="M38" s="34" t="n">
        <f aca="false">L38*B38</f>
        <v>545547.825820894</v>
      </c>
      <c r="N38" s="35" t="n">
        <f aca="false">M38-K38</f>
        <v>35547.8258208936</v>
      </c>
      <c r="O38" s="36" t="n">
        <f aca="false">N38/K38</f>
        <v>0.0697016192566542</v>
      </c>
      <c r="P38" s="35" t="n">
        <f aca="false">-C38</f>
        <v>-15000</v>
      </c>
    </row>
    <row r="39" customFormat="false" ht="15" hidden="false" customHeight="false" outlineLevel="0" collapsed="false">
      <c r="A39" s="43" t="n">
        <v>45323</v>
      </c>
      <c r="B39" s="44" t="n">
        <v>388.04</v>
      </c>
      <c r="C39" s="34" t="n">
        <f aca="false">Feltételezések!$B$5</f>
        <v>15000</v>
      </c>
      <c r="D39" s="34" t="n">
        <f aca="false">C39*Feltételezések!$B$6</f>
        <v>52.5</v>
      </c>
      <c r="E39" s="45" t="n">
        <f aca="false">(C39-D39)/B39</f>
        <v>38.5205133491393</v>
      </c>
      <c r="F39" s="46" t="n">
        <f aca="false">Feltételezések!$B$7</f>
        <v>0</v>
      </c>
      <c r="G39" s="45" t="n">
        <f aca="false">MAX(E39-F39,0)</f>
        <v>38.5205133491393</v>
      </c>
      <c r="H39" s="47" t="n">
        <v>4.49</v>
      </c>
      <c r="I39" s="48" t="n">
        <f aca="false">G39/H39</f>
        <v>8.57917891963013</v>
      </c>
      <c r="J39" s="48" t="n">
        <f aca="false">J38+I39</f>
        <v>328.039166021074</v>
      </c>
      <c r="K39" s="34" t="n">
        <f aca="false">K38+C39</f>
        <v>525000</v>
      </c>
      <c r="L39" s="45" t="n">
        <f aca="false">J39*H39</f>
        <v>1472.89585543462</v>
      </c>
      <c r="M39" s="34" t="n">
        <f aca="false">L39*B39</f>
        <v>571542.507742851</v>
      </c>
      <c r="N39" s="35" t="n">
        <f aca="false">M39-K39</f>
        <v>46542.5077428514</v>
      </c>
      <c r="O39" s="36" t="n">
        <f aca="false">N39/K39</f>
        <v>0.0886523957006693</v>
      </c>
      <c r="P39" s="35" t="n">
        <f aca="false">-C39</f>
        <v>-15000</v>
      </c>
    </row>
    <row r="40" customFormat="false" ht="15" hidden="false" customHeight="false" outlineLevel="0" collapsed="false">
      <c r="A40" s="43" t="n">
        <v>45352</v>
      </c>
      <c r="B40" s="44" t="n">
        <v>395.09</v>
      </c>
      <c r="C40" s="34" t="n">
        <f aca="false">Feltételezések!$B$5</f>
        <v>15000</v>
      </c>
      <c r="D40" s="34" t="n">
        <f aca="false">C40*Feltételezések!$B$6</f>
        <v>52.5</v>
      </c>
      <c r="E40" s="45" t="n">
        <f aca="false">(C40-D40)/B40</f>
        <v>37.8331519400643</v>
      </c>
      <c r="F40" s="46" t="n">
        <f aca="false">Feltételezések!$B$7</f>
        <v>0</v>
      </c>
      <c r="G40" s="45" t="n">
        <f aca="false">MAX(E40-F40,0)</f>
        <v>37.8331519400643</v>
      </c>
      <c r="H40" s="47" t="n">
        <v>4.64</v>
      </c>
      <c r="I40" s="48" t="n">
        <f aca="false">G40/H40</f>
        <v>8.15369653880696</v>
      </c>
      <c r="J40" s="48" t="n">
        <f aca="false">J39+I40</f>
        <v>336.192862559881</v>
      </c>
      <c r="K40" s="34" t="n">
        <f aca="false">K39+C40</f>
        <v>540000</v>
      </c>
      <c r="L40" s="45" t="n">
        <f aca="false">J40*H40</f>
        <v>1559.93488227785</v>
      </c>
      <c r="M40" s="34" t="n">
        <f aca="false">L40*B40</f>
        <v>616314.672639155</v>
      </c>
      <c r="N40" s="35" t="n">
        <f aca="false">M40-K40</f>
        <v>76314.6726391553</v>
      </c>
      <c r="O40" s="36" t="n">
        <f aca="false">N40/K40</f>
        <v>0.141323467850288</v>
      </c>
      <c r="P40" s="35" t="n">
        <f aca="false">-C40</f>
        <v>-15000</v>
      </c>
    </row>
    <row r="41" customFormat="false" ht="15" hidden="false" customHeight="false" outlineLevel="0" collapsed="false">
      <c r="A41" s="43" t="n">
        <v>45383</v>
      </c>
      <c r="B41" s="44" t="n">
        <v>392.41</v>
      </c>
      <c r="C41" s="34" t="n">
        <f aca="false">Feltételezések!$B$5</f>
        <v>15000</v>
      </c>
      <c r="D41" s="34" t="n">
        <f aca="false">C41*Feltételezések!$B$6</f>
        <v>52.5</v>
      </c>
      <c r="E41" s="45" t="n">
        <f aca="false">(C41-D41)/B41</f>
        <v>38.0915369129227</v>
      </c>
      <c r="F41" s="46" t="n">
        <f aca="false">Feltételezések!$B$7</f>
        <v>0</v>
      </c>
      <c r="G41" s="45" t="n">
        <f aca="false">MAX(E41-F41,0)</f>
        <v>38.0915369129227</v>
      </c>
      <c r="H41" s="47" t="n">
        <v>4.77</v>
      </c>
      <c r="I41" s="48" t="n">
        <f aca="false">G41/H41</f>
        <v>7.98564715155612</v>
      </c>
      <c r="J41" s="48" t="n">
        <f aca="false">J40+I41</f>
        <v>344.178509711437</v>
      </c>
      <c r="K41" s="34" t="n">
        <f aca="false">K40+C41</f>
        <v>555000</v>
      </c>
      <c r="L41" s="45" t="n">
        <f aca="false">J41*H41</f>
        <v>1641.73149132356</v>
      </c>
      <c r="M41" s="34" t="n">
        <f aca="false">L41*B41</f>
        <v>644231.854510277</v>
      </c>
      <c r="N41" s="35" t="n">
        <f aca="false">M41-K41</f>
        <v>89231.8545102767</v>
      </c>
      <c r="O41" s="36" t="n">
        <f aca="false">N41/K41</f>
        <v>0.160778116234733</v>
      </c>
      <c r="P41" s="35" t="n">
        <f aca="false">-C41</f>
        <v>-15000</v>
      </c>
    </row>
    <row r="42" customFormat="false" ht="15" hidden="false" customHeight="false" outlineLevel="0" collapsed="false">
      <c r="A42" s="43" t="n">
        <v>45413</v>
      </c>
      <c r="B42" s="44" t="n">
        <v>387.18</v>
      </c>
      <c r="C42" s="34" t="n">
        <f aca="false">Feltételezések!$B$5</f>
        <v>15000</v>
      </c>
      <c r="D42" s="34" t="n">
        <f aca="false">C42*Feltételezések!$B$6</f>
        <v>52.5</v>
      </c>
      <c r="E42" s="45" t="n">
        <f aca="false">(C42-D42)/B42</f>
        <v>38.6060746939408</v>
      </c>
      <c r="F42" s="46" t="n">
        <f aca="false">Feltételezések!$B$7</f>
        <v>0</v>
      </c>
      <c r="G42" s="45" t="n">
        <f aca="false">MAX(E42-F42,0)</f>
        <v>38.6060746939408</v>
      </c>
      <c r="H42" s="47" t="n">
        <v>4.73</v>
      </c>
      <c r="I42" s="48" t="n">
        <f aca="false">G42/H42</f>
        <v>8.1619608232433</v>
      </c>
      <c r="J42" s="48" t="n">
        <f aca="false">J41+I42</f>
        <v>352.340470534681</v>
      </c>
      <c r="K42" s="34" t="n">
        <f aca="false">K41+C42</f>
        <v>570000</v>
      </c>
      <c r="L42" s="45" t="n">
        <f aca="false">J42*H42</f>
        <v>1666.57042562904</v>
      </c>
      <c r="M42" s="34" t="n">
        <f aca="false">L42*B42</f>
        <v>645262.737395052</v>
      </c>
      <c r="N42" s="35" t="n">
        <f aca="false">M42-K42</f>
        <v>75262.7373950515</v>
      </c>
      <c r="O42" s="36" t="n">
        <f aca="false">N42/K42</f>
        <v>0.132039890166757</v>
      </c>
      <c r="P42" s="35" t="n">
        <f aca="false">-C42</f>
        <v>-15000</v>
      </c>
    </row>
    <row r="43" customFormat="false" ht="15" hidden="false" customHeight="false" outlineLevel="0" collapsed="false">
      <c r="A43" s="43" t="n">
        <v>45444</v>
      </c>
      <c r="B43" s="44" t="n">
        <v>394.76</v>
      </c>
      <c r="C43" s="34" t="n">
        <f aca="false">Feltételezések!$B$5</f>
        <v>15000</v>
      </c>
      <c r="D43" s="34" t="n">
        <f aca="false">C43*Feltételezések!$B$6</f>
        <v>52.5</v>
      </c>
      <c r="E43" s="45" t="n">
        <f aca="false">(C43-D43)/B43</f>
        <v>37.8647785996555</v>
      </c>
      <c r="F43" s="46" t="n">
        <f aca="false">Feltételezések!$B$7</f>
        <v>0</v>
      </c>
      <c r="G43" s="45" t="n">
        <f aca="false">MAX(E43-F43,0)</f>
        <v>37.8647785996555</v>
      </c>
      <c r="H43" s="47" t="n">
        <v>4.67</v>
      </c>
      <c r="I43" s="48" t="n">
        <f aca="false">G43/H43</f>
        <v>8.10808963590053</v>
      </c>
      <c r="J43" s="48" t="n">
        <f aca="false">J42+I43</f>
        <v>360.448560170581</v>
      </c>
      <c r="K43" s="34" t="n">
        <f aca="false">K42+C43</f>
        <v>585000</v>
      </c>
      <c r="L43" s="45" t="n">
        <f aca="false">J43*H43</f>
        <v>1683.29477599661</v>
      </c>
      <c r="M43" s="34" t="n">
        <f aca="false">L43*B43</f>
        <v>664497.445772423</v>
      </c>
      <c r="N43" s="35" t="n">
        <f aca="false">M43-K43</f>
        <v>79497.4457724234</v>
      </c>
      <c r="O43" s="36" t="n">
        <f aca="false">N43/K43</f>
        <v>0.13589306969645</v>
      </c>
      <c r="P43" s="35" t="n">
        <f aca="false">-C43</f>
        <v>-15000</v>
      </c>
    </row>
    <row r="44" customFormat="false" ht="15" hidden="false" customHeight="false" outlineLevel="0" collapsed="false">
      <c r="A44" s="43" t="n">
        <v>45474</v>
      </c>
      <c r="B44" s="44" t="n">
        <v>392.84</v>
      </c>
      <c r="C44" s="34" t="n">
        <f aca="false">Feltételezések!$B$5</f>
        <v>15000</v>
      </c>
      <c r="D44" s="34" t="n">
        <f aca="false">C44*Feltételezések!$B$6</f>
        <v>52.5</v>
      </c>
      <c r="E44" s="45" t="n">
        <f aca="false">(C44-D44)/B44</f>
        <v>38.0498421749313</v>
      </c>
      <c r="F44" s="46" t="n">
        <f aca="false">Feltételezések!$B$7</f>
        <v>0</v>
      </c>
      <c r="G44" s="45" t="n">
        <f aca="false">MAX(E44-F44,0)</f>
        <v>38.0498421749313</v>
      </c>
      <c r="H44" s="47" t="n">
        <v>5.01</v>
      </c>
      <c r="I44" s="48" t="n">
        <f aca="false">G44/H44</f>
        <v>7.59477887723179</v>
      </c>
      <c r="J44" s="48" t="n">
        <f aca="false">J43+I44</f>
        <v>368.043339047813</v>
      </c>
      <c r="K44" s="34" t="n">
        <f aca="false">K43+C44</f>
        <v>600000</v>
      </c>
      <c r="L44" s="45" t="n">
        <f aca="false">J44*H44</f>
        <v>1843.89712862954</v>
      </c>
      <c r="M44" s="34" t="n">
        <f aca="false">L44*B44</f>
        <v>724356.54801083</v>
      </c>
      <c r="N44" s="35" t="n">
        <f aca="false">M44-K44</f>
        <v>124356.54801083</v>
      </c>
      <c r="O44" s="36" t="n">
        <f aca="false">N44/K44</f>
        <v>0.207260913351383</v>
      </c>
      <c r="P44" s="35" t="n">
        <f aca="false">-C44</f>
        <v>-15000</v>
      </c>
    </row>
    <row r="45" customFormat="false" ht="15" hidden="false" customHeight="false" outlineLevel="0" collapsed="false">
      <c r="A45" s="43" t="n">
        <v>45505</v>
      </c>
      <c r="B45" s="44" t="n">
        <v>394.7</v>
      </c>
      <c r="C45" s="34" t="n">
        <f aca="false">Feltételezések!$B$5</f>
        <v>15000</v>
      </c>
      <c r="D45" s="34" t="n">
        <f aca="false">C45*Feltételezések!$B$6</f>
        <v>52.5</v>
      </c>
      <c r="E45" s="45" t="n">
        <f aca="false">(C45-D45)/B45</f>
        <v>37.8705345832278</v>
      </c>
      <c r="F45" s="46" t="n">
        <f aca="false">Feltételezések!$B$7</f>
        <v>0</v>
      </c>
      <c r="G45" s="45" t="n">
        <f aca="false">MAX(E45-F45,0)</f>
        <v>37.8705345832278</v>
      </c>
      <c r="H45" s="47" t="n">
        <v>5.05</v>
      </c>
      <c r="I45" s="48" t="n">
        <f aca="false">G45/H45</f>
        <v>7.499115759055</v>
      </c>
      <c r="J45" s="48" t="n">
        <f aca="false">J44+I45</f>
        <v>375.542454806868</v>
      </c>
      <c r="K45" s="34" t="n">
        <f aca="false">K44+C45</f>
        <v>615000</v>
      </c>
      <c r="L45" s="45" t="n">
        <f aca="false">J45*H45</f>
        <v>1896.48939677468</v>
      </c>
      <c r="M45" s="34" t="n">
        <f aca="false">L45*B45</f>
        <v>748544.364906968</v>
      </c>
      <c r="N45" s="35" t="n">
        <f aca="false">M45-K45</f>
        <v>133544.364906968</v>
      </c>
      <c r="O45" s="36" t="n">
        <f aca="false">N45/K45</f>
        <v>0.217145308791817</v>
      </c>
      <c r="P45" s="35" t="n">
        <f aca="false">-C45</f>
        <v>-15000</v>
      </c>
    </row>
    <row r="46" customFormat="false" ht="15" hidden="false" customHeight="false" outlineLevel="0" collapsed="false">
      <c r="A46" s="43" t="n">
        <v>45536</v>
      </c>
      <c r="B46" s="44" t="n">
        <v>394.86</v>
      </c>
      <c r="C46" s="34" t="n">
        <f aca="false">Feltételezések!$B$5</f>
        <v>15000</v>
      </c>
      <c r="D46" s="34" t="n">
        <f aca="false">C46*Feltételezések!$B$6</f>
        <v>52.5</v>
      </c>
      <c r="E46" s="45" t="n">
        <f aca="false">(C46-D46)/B46</f>
        <v>37.8551891809755</v>
      </c>
      <c r="F46" s="46" t="n">
        <f aca="false">Feltételezések!$B$7</f>
        <v>0</v>
      </c>
      <c r="G46" s="45" t="n">
        <f aca="false">MAX(E46-F46,0)</f>
        <v>37.8551891809755</v>
      </c>
      <c r="H46" s="47" t="n">
        <v>4.98</v>
      </c>
      <c r="I46" s="48" t="n">
        <f aca="false">G46/H46</f>
        <v>7.60144361063766</v>
      </c>
      <c r="J46" s="48" t="n">
        <f aca="false">J45+I46</f>
        <v>383.143898417506</v>
      </c>
      <c r="K46" s="34" t="n">
        <f aca="false">K45+C46</f>
        <v>630000</v>
      </c>
      <c r="L46" s="45" t="n">
        <f aca="false">J46*H46</f>
        <v>1908.05661411918</v>
      </c>
      <c r="M46" s="34" t="n">
        <f aca="false">L46*B46</f>
        <v>753415.234651099</v>
      </c>
      <c r="N46" s="35" t="n">
        <f aca="false">M46-K46</f>
        <v>123415.234651099</v>
      </c>
      <c r="O46" s="36" t="n">
        <f aca="false">N46/K46</f>
        <v>0.195897197858887</v>
      </c>
      <c r="P46" s="35" t="n">
        <f aca="false">-C46</f>
        <v>-15000</v>
      </c>
    </row>
    <row r="47" customFormat="false" ht="15" hidden="false" customHeight="false" outlineLevel="0" collapsed="false">
      <c r="A47" s="43" t="n">
        <v>45566</v>
      </c>
      <c r="B47" s="44" t="n">
        <v>401.9</v>
      </c>
      <c r="C47" s="34" t="n">
        <f aca="false">Feltételezések!$B$5</f>
        <v>15000</v>
      </c>
      <c r="D47" s="34" t="n">
        <f aca="false">C47*Feltételezések!$B$6</f>
        <v>52.5</v>
      </c>
      <c r="E47" s="45" t="n">
        <f aca="false">(C47-D47)/B47</f>
        <v>37.1920875839761</v>
      </c>
      <c r="F47" s="46" t="n">
        <f aca="false">Feltételezések!$B$7</f>
        <v>0</v>
      </c>
      <c r="G47" s="45" t="n">
        <f aca="false">MAX(E47-F47,0)</f>
        <v>37.1920875839761</v>
      </c>
      <c r="H47" s="47" t="n">
        <v>5.04</v>
      </c>
      <c r="I47" s="48" t="n">
        <f aca="false">G47/H47</f>
        <v>7.37938245713812</v>
      </c>
      <c r="J47" s="48" t="n">
        <f aca="false">J46+I47</f>
        <v>390.523280874644</v>
      </c>
      <c r="K47" s="34" t="n">
        <f aca="false">K46+C47</f>
        <v>645000</v>
      </c>
      <c r="L47" s="45" t="n">
        <f aca="false">J47*H47</f>
        <v>1968.2373356082</v>
      </c>
      <c r="M47" s="34" t="n">
        <f aca="false">L47*B47</f>
        <v>791034.585180937</v>
      </c>
      <c r="N47" s="35" t="n">
        <f aca="false">M47-K47</f>
        <v>146034.585180937</v>
      </c>
      <c r="O47" s="36" t="n">
        <f aca="false">N47/K47</f>
        <v>0.226410209582849</v>
      </c>
      <c r="P47" s="35" t="n">
        <f aca="false">-C47</f>
        <v>-15000</v>
      </c>
    </row>
    <row r="48" customFormat="false" ht="15" hidden="false" customHeight="false" outlineLevel="0" collapsed="false">
      <c r="A48" s="43" t="n">
        <v>45597</v>
      </c>
      <c r="B48" s="44" t="n">
        <v>409.25</v>
      </c>
      <c r="C48" s="34" t="n">
        <f aca="false">Feltételezések!$B$5</f>
        <v>15000</v>
      </c>
      <c r="D48" s="34" t="n">
        <f aca="false">C48*Feltételezések!$B$6</f>
        <v>52.5</v>
      </c>
      <c r="E48" s="45" t="n">
        <f aca="false">(C48-D48)/B48</f>
        <v>36.5241295051924</v>
      </c>
      <c r="F48" s="46" t="n">
        <f aca="false">Feltételezések!$B$7</f>
        <v>0</v>
      </c>
      <c r="G48" s="45" t="n">
        <f aca="false">MAX(E48-F48,0)</f>
        <v>36.5241295051924</v>
      </c>
      <c r="H48" s="47" t="n">
        <v>4.93</v>
      </c>
      <c r="I48" s="48" t="n">
        <f aca="false">G48/H48</f>
        <v>7.40854553857859</v>
      </c>
      <c r="J48" s="48" t="n">
        <f aca="false">J47+I48</f>
        <v>397.931826413222</v>
      </c>
      <c r="K48" s="34" t="n">
        <f aca="false">K47+C48</f>
        <v>660000</v>
      </c>
      <c r="L48" s="45" t="n">
        <f aca="false">J48*H48</f>
        <v>1961.80390421719</v>
      </c>
      <c r="M48" s="34" t="n">
        <f aca="false">L48*B48</f>
        <v>802868.247800884</v>
      </c>
      <c r="N48" s="35" t="n">
        <f aca="false">M48-K48</f>
        <v>142868.247800884</v>
      </c>
      <c r="O48" s="36" t="n">
        <f aca="false">N48/K48</f>
        <v>0.216467042122551</v>
      </c>
      <c r="P48" s="35" t="n">
        <f aca="false">-C48</f>
        <v>-15000</v>
      </c>
    </row>
    <row r="49" customFormat="false" ht="15" hidden="false" customHeight="false" outlineLevel="0" collapsed="false">
      <c r="A49" s="43" t="n">
        <v>45627</v>
      </c>
      <c r="B49" s="44" t="n">
        <v>411.99</v>
      </c>
      <c r="C49" s="34" t="n">
        <f aca="false">Feltételezések!$B$5</f>
        <v>15000</v>
      </c>
      <c r="D49" s="34" t="n">
        <f aca="false">C49*Feltételezések!$B$6</f>
        <v>52.5</v>
      </c>
      <c r="E49" s="45" t="n">
        <f aca="false">(C49-D49)/B49</f>
        <v>36.2812204179713</v>
      </c>
      <c r="F49" s="46" t="n">
        <f aca="false">Feltételezések!$B$7</f>
        <v>0</v>
      </c>
      <c r="G49" s="45" t="n">
        <f aca="false">MAX(E49-F49,0)</f>
        <v>36.2812204179713</v>
      </c>
      <c r="H49" s="47" t="n">
        <v>4.92</v>
      </c>
      <c r="I49" s="48" t="n">
        <f aca="false">G49/H49</f>
        <v>7.37423179227059</v>
      </c>
      <c r="J49" s="48" t="n">
        <f aca="false">J48+I49</f>
        <v>405.306058205493</v>
      </c>
      <c r="K49" s="34" t="n">
        <f aca="false">K48+C49</f>
        <v>675000</v>
      </c>
      <c r="L49" s="45" t="n">
        <f aca="false">J49*H49</f>
        <v>1994.10580637103</v>
      </c>
      <c r="M49" s="34" t="n">
        <f aca="false">L49*B49</f>
        <v>821551.651166799</v>
      </c>
      <c r="N49" s="35" t="n">
        <f aca="false">M49-K49</f>
        <v>146551.651166799</v>
      </c>
      <c r="O49" s="36" t="n">
        <f aca="false">N49/K49</f>
        <v>0.217113557284146</v>
      </c>
      <c r="P49" s="35" t="n">
        <f aca="false">-C49</f>
        <v>-15000</v>
      </c>
    </row>
    <row r="50" customFormat="false" ht="15" hidden="false" customHeight="false" outlineLevel="0" collapsed="false">
      <c r="A50" s="43" t="n">
        <v>45658</v>
      </c>
      <c r="B50" s="44" t="n">
        <v>411.73</v>
      </c>
      <c r="C50" s="34" t="n">
        <f aca="false">Feltételezések!$B$5</f>
        <v>15000</v>
      </c>
      <c r="D50" s="34" t="n">
        <f aca="false">C50*Feltételezések!$B$6</f>
        <v>52.5</v>
      </c>
      <c r="E50" s="45" t="n">
        <f aca="false">(C50-D50)/B50</f>
        <v>36.3041313482136</v>
      </c>
      <c r="F50" s="46" t="n">
        <f aca="false">Feltételezések!$B$7</f>
        <v>0</v>
      </c>
      <c r="G50" s="45" t="n">
        <f aca="false">MAX(E50-F50,0)</f>
        <v>36.3041313482136</v>
      </c>
      <c r="H50" s="47" t="n">
        <v>4.97</v>
      </c>
      <c r="I50" s="48" t="n">
        <f aca="false">G50/H50</f>
        <v>7.3046541948116</v>
      </c>
      <c r="J50" s="48" t="n">
        <f aca="false">J49+I50</f>
        <v>412.610712400305</v>
      </c>
      <c r="K50" s="34" t="n">
        <f aca="false">K49+C50</f>
        <v>690000</v>
      </c>
      <c r="L50" s="45" t="n">
        <f aca="false">J50*H50</f>
        <v>2050.67524062951</v>
      </c>
      <c r="M50" s="34" t="n">
        <f aca="false">L50*B50</f>
        <v>844324.51682439</v>
      </c>
      <c r="N50" s="35" t="n">
        <f aca="false">M50-K50</f>
        <v>154324.516824389</v>
      </c>
      <c r="O50" s="36" t="n">
        <f aca="false">N50/K50</f>
        <v>0.223658720035347</v>
      </c>
      <c r="P50" s="35" t="n">
        <f aca="false">-C50</f>
        <v>-15000</v>
      </c>
    </row>
    <row r="51" customFormat="false" ht="15" hidden="false" customHeight="false" outlineLevel="0" collapsed="false">
      <c r="A51" s="43" t="n">
        <v>45689</v>
      </c>
      <c r="B51" s="44" t="n">
        <v>403.13</v>
      </c>
      <c r="C51" s="34" t="n">
        <f aca="false">Feltételezések!$B$5</f>
        <v>15000</v>
      </c>
      <c r="D51" s="34" t="n">
        <f aca="false">C51*Feltételezések!$B$6</f>
        <v>52.5</v>
      </c>
      <c r="E51" s="45" t="n">
        <f aca="false">(C51-D51)/B51</f>
        <v>37.0786098777069</v>
      </c>
      <c r="F51" s="46" t="n">
        <f aca="false">Feltételezések!$B$7</f>
        <v>0</v>
      </c>
      <c r="G51" s="45" t="n">
        <f aca="false">MAX(E51-F51,0)</f>
        <v>37.0786098777069</v>
      </c>
      <c r="H51" s="47" t="n">
        <v>5.05</v>
      </c>
      <c r="I51" s="48" t="n">
        <f aca="false">G51/H51</f>
        <v>7.34229898568454</v>
      </c>
      <c r="J51" s="48" t="n">
        <f aca="false">J50+I51</f>
        <v>419.953011385989</v>
      </c>
      <c r="K51" s="34" t="n">
        <f aca="false">K50+C51</f>
        <v>705000</v>
      </c>
      <c r="L51" s="45" t="n">
        <f aca="false">J51*H51</f>
        <v>2120.76270749924</v>
      </c>
      <c r="M51" s="34" t="n">
        <f aca="false">L51*B51</f>
        <v>854943.070274171</v>
      </c>
      <c r="N51" s="35" t="n">
        <f aca="false">M51-K51</f>
        <v>149943.070274171</v>
      </c>
      <c r="O51" s="36" t="n">
        <f aca="false">N51/K51</f>
        <v>0.212685206062653</v>
      </c>
      <c r="P51" s="35" t="n">
        <f aca="false">-C51</f>
        <v>-15000</v>
      </c>
    </row>
    <row r="52" customFormat="false" ht="15" hidden="false" customHeight="false" outlineLevel="0" collapsed="false">
      <c r="A52" s="43" t="n">
        <v>45717</v>
      </c>
      <c r="B52" s="44" t="n">
        <v>399.81</v>
      </c>
      <c r="C52" s="34" t="n">
        <f aca="false">Feltételezések!$B$5</f>
        <v>15000</v>
      </c>
      <c r="D52" s="34" t="n">
        <f aca="false">C52*Feltételezések!$B$6</f>
        <v>52.5</v>
      </c>
      <c r="E52" s="45" t="n">
        <f aca="false">(C52-D52)/B52</f>
        <v>37.386508591581</v>
      </c>
      <c r="F52" s="46" t="n">
        <f aca="false">Feltételezések!$B$7</f>
        <v>0</v>
      </c>
      <c r="G52" s="45" t="n">
        <f aca="false">MAX(E52-F52,0)</f>
        <v>37.386508591581</v>
      </c>
      <c r="H52" s="47" t="n">
        <v>4.85</v>
      </c>
      <c r="I52" s="48" t="n">
        <f aca="false">G52/H52</f>
        <v>7.70855847249093</v>
      </c>
      <c r="J52" s="48" t="n">
        <f aca="false">J51+I52</f>
        <v>427.66156985848</v>
      </c>
      <c r="K52" s="34" t="n">
        <f aca="false">K51+C52</f>
        <v>720000</v>
      </c>
      <c r="L52" s="45" t="n">
        <f aca="false">J52*H52</f>
        <v>2074.15861381363</v>
      </c>
      <c r="M52" s="34" t="n">
        <f aca="false">L52*B52</f>
        <v>829269.355388827</v>
      </c>
      <c r="N52" s="35" t="n">
        <f aca="false">M52-K52</f>
        <v>109269.355388826</v>
      </c>
      <c r="O52" s="36" t="n">
        <f aca="false">N52/K52</f>
        <v>0.151762993595592</v>
      </c>
      <c r="P52" s="35" t="n">
        <f aca="false">-C52</f>
        <v>-15000</v>
      </c>
    </row>
    <row r="53" customFormat="false" ht="15" hidden="false" customHeight="false" outlineLevel="0" collapsed="false">
      <c r="A53" s="43" t="n">
        <v>45748</v>
      </c>
      <c r="B53" s="44" t="n">
        <v>406.44</v>
      </c>
      <c r="C53" s="34" t="n">
        <f aca="false">Feltételezések!$B$5</f>
        <v>15000</v>
      </c>
      <c r="D53" s="34" t="n">
        <f aca="false">C53*Feltételezések!$B$6</f>
        <v>52.5</v>
      </c>
      <c r="E53" s="45" t="n">
        <f aca="false">(C53-D53)/B53</f>
        <v>36.7766459994095</v>
      </c>
      <c r="F53" s="46" t="n">
        <f aca="false">Feltételezések!$B$7</f>
        <v>0</v>
      </c>
      <c r="G53" s="45" t="n">
        <f aca="false">MAX(E53-F53,0)</f>
        <v>36.7766459994095</v>
      </c>
      <c r="H53" s="47" t="n">
        <v>4.73</v>
      </c>
      <c r="I53" s="48" t="n">
        <f aca="false">G53/H53</f>
        <v>7.77518942905064</v>
      </c>
      <c r="J53" s="48" t="n">
        <f aca="false">J52+I53</f>
        <v>435.436759287531</v>
      </c>
      <c r="K53" s="34" t="n">
        <f aca="false">K52+C53</f>
        <v>735000</v>
      </c>
      <c r="L53" s="45" t="n">
        <f aca="false">J53*H53</f>
        <v>2059.61587143002</v>
      </c>
      <c r="M53" s="34" t="n">
        <f aca="false">L53*B53</f>
        <v>837110.274784017</v>
      </c>
      <c r="N53" s="35" t="n">
        <f aca="false">M53-K53</f>
        <v>102110.274784017</v>
      </c>
      <c r="O53" s="36" t="n">
        <f aca="false">N53/K53</f>
        <v>0.138925543923833</v>
      </c>
      <c r="P53" s="35" t="n">
        <f aca="false">-C53</f>
        <v>-15000</v>
      </c>
    </row>
    <row r="54" customFormat="false" ht="15" hidden="false" customHeight="false" outlineLevel="0" collapsed="false">
      <c r="A54" s="43" t="n">
        <v>45778</v>
      </c>
      <c r="B54" s="44" t="n">
        <v>403.94</v>
      </c>
      <c r="C54" s="34" t="n">
        <f aca="false">Feltételezések!$B$5</f>
        <v>15000</v>
      </c>
      <c r="D54" s="34" t="n">
        <f aca="false">C54*Feltételezések!$B$6</f>
        <v>52.5</v>
      </c>
      <c r="E54" s="45" t="n">
        <f aca="false">(C54-D54)/B54</f>
        <v>37.0042580581275</v>
      </c>
      <c r="F54" s="46" t="n">
        <f aca="false">Feltételezések!$B$7</f>
        <v>0</v>
      </c>
      <c r="G54" s="45" t="n">
        <f aca="false">MAX(E54-F54,0)</f>
        <v>37.0042580581275</v>
      </c>
      <c r="H54" s="47" t="n">
        <v>4.67</v>
      </c>
      <c r="I54" s="48" t="n">
        <f aca="false">G54/H54</f>
        <v>7.92382399531637</v>
      </c>
      <c r="J54" s="48" t="n">
        <f aca="false">J53+I54</f>
        <v>443.360583282847</v>
      </c>
      <c r="K54" s="34" t="n">
        <f aca="false">K53+C54</f>
        <v>750000</v>
      </c>
      <c r="L54" s="45" t="n">
        <f aca="false">J54*H54</f>
        <v>2070.4939239309</v>
      </c>
      <c r="M54" s="34" t="n">
        <f aca="false">L54*B54</f>
        <v>836355.315632646</v>
      </c>
      <c r="N54" s="35" t="n">
        <f aca="false">M54-K54</f>
        <v>86355.3156326457</v>
      </c>
      <c r="O54" s="36" t="n">
        <f aca="false">N54/K54</f>
        <v>0.115140420843528</v>
      </c>
      <c r="P54" s="35" t="n">
        <f aca="false">-C54</f>
        <v>-15000</v>
      </c>
    </row>
    <row r="55" customFormat="false" ht="15" hidden="false" customHeight="false" outlineLevel="0" collapsed="false">
      <c r="A55" s="43" t="n">
        <v>45809</v>
      </c>
      <c r="B55" s="44" t="n">
        <v>402.08</v>
      </c>
      <c r="C55" s="34" t="n">
        <f aca="false">Feltételezések!$B$5</f>
        <v>15000</v>
      </c>
      <c r="D55" s="34" t="n">
        <f aca="false">C55*Feltételezések!$B$6</f>
        <v>52.5</v>
      </c>
      <c r="E55" s="45" t="n">
        <f aca="false">(C55-D55)/B55</f>
        <v>37.1754377238361</v>
      </c>
      <c r="F55" s="46" t="n">
        <f aca="false">Feltételezések!$B$7</f>
        <v>0</v>
      </c>
      <c r="G55" s="45" t="n">
        <f aca="false">MAX(E55-F55,0)</f>
        <v>37.1754377238361</v>
      </c>
      <c r="H55" s="47" t="n">
        <v>4.85</v>
      </c>
      <c r="I55" s="48" t="n">
        <f aca="false">G55/H55</f>
        <v>7.66503870594558</v>
      </c>
      <c r="J55" s="48" t="n">
        <f aca="false">J54+I55</f>
        <v>451.025621988793</v>
      </c>
      <c r="K55" s="34" t="n">
        <f aca="false">K54+C55</f>
        <v>765000</v>
      </c>
      <c r="L55" s="45" t="n">
        <f aca="false">J55*H55</f>
        <v>2187.47426664564</v>
      </c>
      <c r="M55" s="34" t="n">
        <f aca="false">L55*B55</f>
        <v>879539.65313288</v>
      </c>
      <c r="N55" s="35" t="n">
        <f aca="false">M55-K55</f>
        <v>114539.65313288</v>
      </c>
      <c r="O55" s="36" t="n">
        <f aca="false">N55/K55</f>
        <v>0.149725036775007</v>
      </c>
      <c r="P55" s="35" t="n">
        <f aca="false">-C55</f>
        <v>-15000</v>
      </c>
    </row>
    <row r="56" customFormat="false" ht="15" hidden="false" customHeight="false" outlineLevel="0" collapsed="false">
      <c r="A56" s="43" t="n">
        <v>45839</v>
      </c>
      <c r="B56" s="44" t="n">
        <v>399.19</v>
      </c>
      <c r="C56" s="34" t="n">
        <f aca="false">Feltételezések!$B$5</f>
        <v>15000</v>
      </c>
      <c r="D56" s="34" t="n">
        <f aca="false">C56*Feltételezések!$B$6</f>
        <v>52.5</v>
      </c>
      <c r="E56" s="45" t="n">
        <f aca="false">(C56-D56)/B56</f>
        <v>37.4445752649114</v>
      </c>
      <c r="F56" s="46" t="n">
        <f aca="false">Feltételezések!$B$7</f>
        <v>0</v>
      </c>
      <c r="G56" s="45" t="n">
        <f aca="false">MAX(E56-F56,0)</f>
        <v>37.4445752649114</v>
      </c>
      <c r="H56" s="47" t="n">
        <v>5.02</v>
      </c>
      <c r="I56" s="48" t="n">
        <f aca="false">G56/H56</f>
        <v>7.45907873803017</v>
      </c>
      <c r="J56" s="48" t="n">
        <f aca="false">J55+I56</f>
        <v>458.484700726823</v>
      </c>
      <c r="K56" s="34" t="n">
        <f aca="false">K55+C56</f>
        <v>780000</v>
      </c>
      <c r="L56" s="45" t="n">
        <f aca="false">J56*H56</f>
        <v>2301.59319764865</v>
      </c>
      <c r="M56" s="34" t="n">
        <f aca="false">L56*B56</f>
        <v>918772.988569364</v>
      </c>
      <c r="N56" s="35" t="n">
        <f aca="false">M56-K56</f>
        <v>138772.988569364</v>
      </c>
      <c r="O56" s="36" t="n">
        <f aca="false">N56/K56</f>
        <v>0.177914087909442</v>
      </c>
      <c r="P56" s="35" t="n">
        <f aca="false">-C56</f>
        <v>-15000</v>
      </c>
    </row>
    <row r="57" customFormat="false" ht="15" hidden="false" customHeight="false" outlineLevel="0" collapsed="false">
      <c r="A57" s="43" t="n">
        <v>45870</v>
      </c>
      <c r="B57" s="44" t="n">
        <v>396.45</v>
      </c>
      <c r="C57" s="34" t="n">
        <f aca="false">Feltételezések!$B$5</f>
        <v>15000</v>
      </c>
      <c r="D57" s="34" t="n">
        <f aca="false">C57*Feltételezések!$B$6</f>
        <v>52.5</v>
      </c>
      <c r="E57" s="45" t="n">
        <f aca="false">(C57-D57)/B57</f>
        <v>37.7033673855467</v>
      </c>
      <c r="F57" s="46" t="n">
        <f aca="false">Feltételezések!$B$7</f>
        <v>0</v>
      </c>
      <c r="G57" s="45" t="n">
        <f aca="false">MAX(E57-F57,0)</f>
        <v>37.7033673855467</v>
      </c>
      <c r="H57" s="47" t="n">
        <v>5.13</v>
      </c>
      <c r="I57" s="48" t="n">
        <f aca="false">G57/H57</f>
        <v>7.34958428568162</v>
      </c>
      <c r="J57" s="48" t="n">
        <f aca="false">J56+I57</f>
        <v>465.834285012504</v>
      </c>
      <c r="K57" s="34" t="n">
        <f aca="false">K56+C57</f>
        <v>795000</v>
      </c>
      <c r="L57" s="45" t="n">
        <f aca="false">J57*H57</f>
        <v>2389.72988211415</v>
      </c>
      <c r="M57" s="34" t="n">
        <f aca="false">L57*B57</f>
        <v>947408.411764153</v>
      </c>
      <c r="N57" s="35" t="n">
        <f aca="false">M57-K57</f>
        <v>152408.411764153</v>
      </c>
      <c r="O57" s="36" t="n">
        <f aca="false">N57/K57</f>
        <v>0.19170869404296</v>
      </c>
      <c r="P57" s="35" t="n">
        <f aca="false">-C57</f>
        <v>-15000</v>
      </c>
    </row>
    <row r="58" customFormat="false" ht="15" hidden="false" customHeight="false" outlineLevel="0" collapsed="false">
      <c r="A58" s="43" t="n">
        <v>45901</v>
      </c>
      <c r="B58" s="44" t="n">
        <v>391.63</v>
      </c>
      <c r="C58" s="34" t="n">
        <f aca="false">Feltételezések!$B$5</f>
        <v>15000</v>
      </c>
      <c r="D58" s="34" t="n">
        <f aca="false">C58*Feltételezések!$B$6</f>
        <v>52.5</v>
      </c>
      <c r="E58" s="45" t="n">
        <f aca="false">(C58-D58)/B58</f>
        <v>38.167402905804</v>
      </c>
      <c r="F58" s="46" t="n">
        <f aca="false">Feltételezések!$B$7</f>
        <v>0</v>
      </c>
      <c r="G58" s="45" t="n">
        <f aca="false">MAX(E58-F58,0)</f>
        <v>38.167402905804</v>
      </c>
      <c r="H58" s="47" t="n">
        <v>5.06</v>
      </c>
      <c r="I58" s="48" t="n">
        <f aca="false">G58/H58</f>
        <v>7.54296500114703</v>
      </c>
      <c r="J58" s="48" t="n">
        <f aca="false">J57+I58</f>
        <v>473.377250013651</v>
      </c>
      <c r="K58" s="34" t="n">
        <f aca="false">K57+C58</f>
        <v>810000</v>
      </c>
      <c r="L58" s="45" t="n">
        <f aca="false">J58*H58</f>
        <v>2395.28888506908</v>
      </c>
      <c r="M58" s="34" t="n">
        <f aca="false">L58*B58</f>
        <v>938066.986059602</v>
      </c>
      <c r="N58" s="35" t="n">
        <f aca="false">M58-K58</f>
        <v>128066.986059602</v>
      </c>
      <c r="O58" s="36" t="n">
        <f aca="false">N58/K58</f>
        <v>0.158107390197039</v>
      </c>
      <c r="P58" s="35" t="n">
        <f aca="false">-C58</f>
        <v>-15000</v>
      </c>
    </row>
    <row r="59" customFormat="false" ht="15" hidden="false" customHeight="false" outlineLevel="0" collapsed="false">
      <c r="A59" s="43" t="n">
        <v>45931</v>
      </c>
      <c r="B59" s="44" t="n">
        <v>389.91</v>
      </c>
      <c r="C59" s="34" t="n">
        <f aca="false">Feltételezések!$B$5</f>
        <v>15000</v>
      </c>
      <c r="D59" s="34" t="n">
        <f aca="false">C59*Feltételezések!$B$6</f>
        <v>52.5</v>
      </c>
      <c r="E59" s="45" t="n">
        <f aca="false">(C59-D59)/B59</f>
        <v>38.3357697930292</v>
      </c>
      <c r="F59" s="46" t="n">
        <f aca="false">Feltételezések!$B$7</f>
        <v>0</v>
      </c>
      <c r="G59" s="45" t="n">
        <f aca="false">MAX(E59-F59,0)</f>
        <v>38.3357697930292</v>
      </c>
      <c r="H59" s="47" t="n">
        <v>5.41</v>
      </c>
      <c r="I59" s="48" t="n">
        <f aca="false">G59/H59</f>
        <v>7.08609423161352</v>
      </c>
      <c r="J59" s="48" t="n">
        <f aca="false">J58+I59</f>
        <v>480.463344245265</v>
      </c>
      <c r="K59" s="34" t="n">
        <f aca="false">K58+C59</f>
        <v>825000</v>
      </c>
      <c r="L59" s="45" t="n">
        <f aca="false">J59*H59</f>
        <v>2599.30669236688</v>
      </c>
      <c r="M59" s="34" t="n">
        <f aca="false">L59*B59</f>
        <v>1013495.67242077</v>
      </c>
      <c r="N59" s="35" t="n">
        <f aca="false">M59-K59</f>
        <v>188495.672420771</v>
      </c>
      <c r="O59" s="36" t="n">
        <f aca="false">N59/K59</f>
        <v>0.228479602934268</v>
      </c>
      <c r="P59" s="35" t="n">
        <f aca="false">-C59</f>
        <v>-15000</v>
      </c>
    </row>
    <row r="60" customFormat="false" ht="15" hidden="false" customHeight="false" outlineLevel="0" collapsed="false">
      <c r="A60" s="43" t="n">
        <v>45962</v>
      </c>
      <c r="B60" s="44" t="n">
        <v>384.2</v>
      </c>
      <c r="C60" s="34" t="n">
        <f aca="false">Feltételezések!$B$5</f>
        <v>15000</v>
      </c>
      <c r="D60" s="34" t="n">
        <f aca="false">C60*Feltételezések!$B$6</f>
        <v>52.5</v>
      </c>
      <c r="E60" s="45" t="n">
        <f aca="false">(C60-D60)/B60</f>
        <v>38.9055179593962</v>
      </c>
      <c r="F60" s="46" t="n">
        <f aca="false">Feltételezések!$B$7</f>
        <v>0</v>
      </c>
      <c r="G60" s="45" t="n">
        <f aca="false">MAX(E60-F60,0)</f>
        <v>38.9055179593962</v>
      </c>
      <c r="H60" s="47" t="n">
        <v>5.87</v>
      </c>
      <c r="I60" s="48" t="n">
        <f aca="false">G60/H60</f>
        <v>6.62785655185624</v>
      </c>
      <c r="J60" s="48" t="n">
        <f aca="false">J59+I60</f>
        <v>487.091200797121</v>
      </c>
      <c r="K60" s="34" t="n">
        <f aca="false">K59+C60</f>
        <v>840000</v>
      </c>
      <c r="L60" s="45" t="n">
        <f aca="false">J60*H60</f>
        <v>2859.2253486791</v>
      </c>
      <c r="M60" s="34" t="n">
        <f aca="false">L60*B60</f>
        <v>1098514.37896251</v>
      </c>
      <c r="N60" s="35" t="n">
        <f aca="false">M60-K60</f>
        <v>258514.378962511</v>
      </c>
      <c r="O60" s="36" t="n">
        <f aca="false">N60/K60</f>
        <v>0.307755213050608</v>
      </c>
      <c r="P60" s="35" t="n">
        <f aca="false">-C60</f>
        <v>-15000</v>
      </c>
    </row>
    <row r="61" customFormat="false" ht="15" hidden="false" customHeight="false" outlineLevel="0" collapsed="false">
      <c r="A61" s="43" t="n">
        <v>45992</v>
      </c>
      <c r="B61" s="44" t="n">
        <v>384.97</v>
      </c>
      <c r="C61" s="34" t="n">
        <f aca="false">Feltételezések!$B$5</f>
        <v>15000</v>
      </c>
      <c r="D61" s="34" t="n">
        <f aca="false">C61*Feltételezések!$B$6</f>
        <v>52.5</v>
      </c>
      <c r="E61" s="45" t="n">
        <f aca="false">(C61-D61)/B61</f>
        <v>38.8277008598073</v>
      </c>
      <c r="F61" s="46" t="n">
        <f aca="false">Feltételezések!$B$7</f>
        <v>0</v>
      </c>
      <c r="G61" s="45" t="n">
        <f aca="false">MAX(E61-F61,0)</f>
        <v>38.8277008598073</v>
      </c>
      <c r="H61" s="47" t="n">
        <v>5.67</v>
      </c>
      <c r="I61" s="48" t="n">
        <f aca="false">G61/H61</f>
        <v>6.8479190228937</v>
      </c>
      <c r="J61" s="48" t="n">
        <f aca="false">J60+I61</f>
        <v>493.939119820015</v>
      </c>
      <c r="K61" s="34" t="n">
        <f aca="false">K60+C61</f>
        <v>855000</v>
      </c>
      <c r="L61" s="45" t="n">
        <f aca="false">J61*H61</f>
        <v>2800.63480937948</v>
      </c>
      <c r="M61" s="34" t="n">
        <f aca="false">L61*B61</f>
        <v>1078160.38256682</v>
      </c>
      <c r="N61" s="35" t="n">
        <f aca="false">M61-K61</f>
        <v>223160.38256682</v>
      </c>
      <c r="O61" s="36" t="n">
        <f aca="false">N61/K61</f>
        <v>0.261006295399789</v>
      </c>
      <c r="P61" s="35" t="n">
        <f aca="false">-C61</f>
        <v>-15000</v>
      </c>
    </row>
    <row r="62" customFormat="false" ht="15" hidden="false" customHeight="false" outlineLevel="0" collapsed="false">
      <c r="A62" s="43" t="n">
        <v>46023</v>
      </c>
      <c r="B62" s="44" t="n">
        <v>384.18</v>
      </c>
      <c r="C62" s="34" t="n">
        <f aca="false">Feltételezések!$B$5</f>
        <v>15000</v>
      </c>
      <c r="D62" s="34" t="n">
        <f aca="false">C62*Feltételezések!$B$6</f>
        <v>52.5</v>
      </c>
      <c r="E62" s="45" t="n">
        <f aca="false">(C62-D62)/B62</f>
        <v>38.9075433390598</v>
      </c>
      <c r="F62" s="46" t="n">
        <f aca="false">Feltételezések!$B$7</f>
        <v>0</v>
      </c>
      <c r="G62" s="45" t="n">
        <f aca="false">MAX(E62-F62,0)</f>
        <v>38.9075433390598</v>
      </c>
      <c r="H62" s="47" t="n">
        <v>5.92</v>
      </c>
      <c r="I62" s="48" t="n">
        <f aca="false">G62/H62</f>
        <v>6.57222015862497</v>
      </c>
      <c r="J62" s="48" t="n">
        <f aca="false">J61+I62</f>
        <v>500.51133997864</v>
      </c>
      <c r="K62" s="34" t="n">
        <f aca="false">K61+C62</f>
        <v>870000</v>
      </c>
      <c r="L62" s="45" t="n">
        <f aca="false">J62*H62</f>
        <v>2963.02713267355</v>
      </c>
      <c r="M62" s="34" t="n">
        <f aca="false">L62*B62</f>
        <v>1138335.76383052</v>
      </c>
      <c r="N62" s="35" t="n">
        <f aca="false">M62-K62</f>
        <v>268335.763830524</v>
      </c>
      <c r="O62" s="36" t="n">
        <f aca="false">N62/K62</f>
        <v>0.308431912448878</v>
      </c>
      <c r="P62" s="35" t="n">
        <f aca="false">-C62</f>
        <v>-15000</v>
      </c>
    </row>
    <row r="63" customFormat="false" ht="15" hidden="false" customHeight="false" outlineLevel="0" collapsed="false">
      <c r="A63" s="43" t="n">
        <v>46054</v>
      </c>
      <c r="B63" s="44" t="n">
        <v>378.61</v>
      </c>
      <c r="C63" s="34" t="n">
        <f aca="false">Feltételezések!$B$5</f>
        <v>15000</v>
      </c>
      <c r="D63" s="34" t="n">
        <f aca="false">C63*Feltételezések!$B$6</f>
        <v>52.5</v>
      </c>
      <c r="E63" s="45" t="n">
        <f aca="false">(C63-D63)/B63</f>
        <v>39.4799397797206</v>
      </c>
      <c r="F63" s="46" t="n">
        <f aca="false">Feltételezések!$B$7</f>
        <v>0</v>
      </c>
      <c r="G63" s="45" t="n">
        <f aca="false">MAX(E63-F63,0)</f>
        <v>39.4799397797206</v>
      </c>
      <c r="H63" s="47" t="n">
        <v>6.42</v>
      </c>
      <c r="I63" s="48" t="n">
        <f aca="false">G63/H63</f>
        <v>6.14952333017454</v>
      </c>
      <c r="J63" s="48" t="n">
        <f aca="false">J62+I63</f>
        <v>506.660863308814</v>
      </c>
      <c r="K63" s="34" t="n">
        <f aca="false">K62+C63</f>
        <v>885000</v>
      </c>
      <c r="L63" s="45" t="n">
        <f aca="false">J63*H63</f>
        <v>3252.76274244259</v>
      </c>
      <c r="M63" s="34" t="n">
        <f aca="false">L63*B63</f>
        <v>1231528.50191619</v>
      </c>
      <c r="N63" s="35" t="n">
        <f aca="false">M63-K63</f>
        <v>346528.501916188</v>
      </c>
      <c r="O63" s="36" t="n">
        <f aca="false">N63/K63</f>
        <v>0.391557629283829</v>
      </c>
      <c r="P63" s="35" t="n">
        <f aca="false">-C63</f>
        <v>-15000</v>
      </c>
    </row>
    <row r="64" customFormat="false" ht="15" hidden="false" customHeight="false" outlineLevel="0" collapsed="false">
      <c r="A64" s="43" t="n">
        <v>46082</v>
      </c>
      <c r="B64" s="44" t="n">
        <v>389.19</v>
      </c>
      <c r="C64" s="34" t="n">
        <f aca="false">Feltételezések!$B$5</f>
        <v>15000</v>
      </c>
      <c r="D64" s="34" t="n">
        <f aca="false">C64*Feltételezések!$B$6</f>
        <v>52.5</v>
      </c>
      <c r="E64" s="45" t="n">
        <f aca="false">(C64-D64)/B64</f>
        <v>38.4066908193941</v>
      </c>
      <c r="F64" s="46" t="n">
        <f aca="false">Feltételezések!$B$7</f>
        <v>0</v>
      </c>
      <c r="G64" s="45" t="n">
        <f aca="false">MAX(E64-F64,0)</f>
        <v>38.4066908193941</v>
      </c>
      <c r="H64" s="47" t="n">
        <v>7.1</v>
      </c>
      <c r="I64" s="48" t="n">
        <f aca="false">G64/H64</f>
        <v>5.4093930731541</v>
      </c>
      <c r="J64" s="48" t="n">
        <f aca="false">J63+I64</f>
        <v>512.070256381968</v>
      </c>
      <c r="K64" s="34" t="n">
        <f aca="false">K63+C64</f>
        <v>900000</v>
      </c>
      <c r="L64" s="45" t="n">
        <f aca="false">J64*H64</f>
        <v>3635.69882031198</v>
      </c>
      <c r="M64" s="34" t="n">
        <f aca="false">L64*B64</f>
        <v>1414977.62387722</v>
      </c>
      <c r="N64" s="35" t="n">
        <f aca="false">M64-K64</f>
        <v>514977.623877218</v>
      </c>
      <c r="O64" s="36" t="n">
        <f aca="false">N64/K64</f>
        <v>0.572197359863575</v>
      </c>
      <c r="P64" s="35" t="n">
        <f aca="false">-C64</f>
        <v>-15000</v>
      </c>
    </row>
    <row r="65" customFormat="false" ht="15" hidden="false" customHeight="false" outlineLevel="0" collapsed="false">
      <c r="A65" s="43" t="n">
        <v>46113</v>
      </c>
      <c r="B65" s="44" t="n">
        <v>368.96</v>
      </c>
      <c r="C65" s="34" t="n">
        <f aca="false">Feltételezések!$B$5</f>
        <v>15000</v>
      </c>
      <c r="D65" s="34" t="n">
        <f aca="false">C65*Feltételezések!$B$6</f>
        <v>52.5</v>
      </c>
      <c r="E65" s="45" t="n">
        <f aca="false">(C65-D65)/B65</f>
        <v>40.5125216825672</v>
      </c>
      <c r="F65" s="46" t="n">
        <f aca="false">Feltételezések!$B$7</f>
        <v>0</v>
      </c>
      <c r="G65" s="45" t="n">
        <f aca="false">MAX(E65-F65,0)</f>
        <v>40.5125216825672</v>
      </c>
      <c r="H65" s="47" t="n">
        <v>6.47</v>
      </c>
      <c r="I65" s="48" t="n">
        <f aca="false">G65/H65</f>
        <v>6.26159531415259</v>
      </c>
      <c r="J65" s="48" t="n">
        <f aca="false">J64+I65</f>
        <v>518.331851696121</v>
      </c>
      <c r="K65" s="34" t="n">
        <f aca="false">K64+C65</f>
        <v>915000</v>
      </c>
      <c r="L65" s="45" t="n">
        <f aca="false">J65*H65</f>
        <v>3353.6070804739</v>
      </c>
      <c r="M65" s="34" t="n">
        <f aca="false">L65*B65</f>
        <v>1237346.86841165</v>
      </c>
      <c r="N65" s="35" t="n">
        <f aca="false">M65-K65</f>
        <v>322346.868411651</v>
      </c>
      <c r="O65" s="36" t="n">
        <f aca="false">N65/K65</f>
        <v>0.352291659466285</v>
      </c>
      <c r="P65" s="35" t="n">
        <f aca="false">-C65</f>
        <v>-15000</v>
      </c>
    </row>
    <row r="66" customFormat="false" ht="15" hidden="false" customHeight="false" outlineLevel="0" collapsed="false">
      <c r="A66" s="43" t="n">
        <v>46143</v>
      </c>
      <c r="B66" s="44" t="n">
        <v>358.23</v>
      </c>
      <c r="C66" s="34" t="n">
        <f aca="false">Feltételezések!$B$5</f>
        <v>15000</v>
      </c>
      <c r="D66" s="34" t="n">
        <f aca="false">C66*Feltételezések!$B$6</f>
        <v>52.5</v>
      </c>
      <c r="E66" s="45" t="n">
        <f aca="false">(C66-D66)/B66</f>
        <v>41.7259860983167</v>
      </c>
      <c r="F66" s="46" t="n">
        <f aca="false">Feltételezések!$B$7</f>
        <v>0</v>
      </c>
      <c r="G66" s="45" t="n">
        <f aca="false">MAX(E66-F66,0)</f>
        <v>41.7259860983167</v>
      </c>
      <c r="H66" s="47" t="n">
        <v>7.39</v>
      </c>
      <c r="I66" s="48" t="n">
        <f aca="false">G66/H66</f>
        <v>5.64627687392649</v>
      </c>
      <c r="J66" s="48" t="n">
        <f aca="false">J65+I66</f>
        <v>523.978128570048</v>
      </c>
      <c r="K66" s="34" t="n">
        <f aca="false">K65+C66</f>
        <v>930000</v>
      </c>
      <c r="L66" s="45" t="n">
        <f aca="false">J66*H66</f>
        <v>3872.19837013265</v>
      </c>
      <c r="M66" s="34" t="n">
        <f aca="false">L66*B66</f>
        <v>1387137.62213262</v>
      </c>
      <c r="N66" s="35" t="n">
        <f aca="false">M66-K66</f>
        <v>457137.62213262</v>
      </c>
      <c r="O66" s="36" t="n">
        <f aca="false">N66/K66</f>
        <v>0.491545830250129</v>
      </c>
      <c r="P66" s="35" t="n">
        <f aca="false">-C66</f>
        <v>-15000</v>
      </c>
    </row>
    <row r="67" customFormat="false" ht="15" hidden="false" customHeight="false" outlineLevel="0" collapsed="false">
      <c r="A67" s="43" t="n">
        <v>46174</v>
      </c>
      <c r="B67" s="44" t="n">
        <v>353.94</v>
      </c>
      <c r="C67" s="34" t="n">
        <f aca="false">Feltételezések!$B$5</f>
        <v>15000</v>
      </c>
      <c r="D67" s="34" t="n">
        <f aca="false">C67*Feltételezések!$B$6</f>
        <v>52.5</v>
      </c>
      <c r="E67" s="45" t="n">
        <f aca="false">(C67-D67)/B67</f>
        <v>42.231734192236</v>
      </c>
      <c r="F67" s="46" t="n">
        <f aca="false">Feltételezések!$B$7</f>
        <v>0</v>
      </c>
      <c r="G67" s="45" t="n">
        <f aca="false">MAX(E67-F67,0)</f>
        <v>42.231734192236</v>
      </c>
      <c r="H67" s="47" t="n">
        <v>8.35</v>
      </c>
      <c r="I67" s="48" t="n">
        <f aca="false">G67/H67</f>
        <v>5.05769271763305</v>
      </c>
      <c r="J67" s="48" t="n">
        <f aca="false">J66+I67</f>
        <v>529.035821287681</v>
      </c>
      <c r="K67" s="34" t="n">
        <f aca="false">K66+C67</f>
        <v>945000</v>
      </c>
      <c r="L67" s="45" t="n">
        <f aca="false">J67*H67</f>
        <v>4417.44910775213</v>
      </c>
      <c r="M67" s="34" t="n">
        <f aca="false">L67*B67</f>
        <v>1563511.93719779</v>
      </c>
      <c r="N67" s="35" t="n">
        <f aca="false">M67-K67</f>
        <v>618511.93719779</v>
      </c>
      <c r="O67" s="36" t="n">
        <f aca="false">N67/K67</f>
        <v>0.654509986452688</v>
      </c>
      <c r="P67" s="35" t="n">
        <f aca="false">-C67</f>
        <v>-15000</v>
      </c>
    </row>
    <row r="68" customFormat="false" ht="15" hidden="false" customHeight="false" outlineLevel="0" collapsed="false">
      <c r="A68" s="43" t="n">
        <v>46204</v>
      </c>
      <c r="B68" s="44" t="n">
        <v>359.47</v>
      </c>
      <c r="C68" s="34" t="n">
        <f aca="false">Feltételezések!$B$5</f>
        <v>15000</v>
      </c>
      <c r="D68" s="34" t="n">
        <f aca="false">C68*Feltételezések!$B$6</f>
        <v>52.5</v>
      </c>
      <c r="E68" s="45" t="n">
        <f aca="false">(C68-D68)/B68</f>
        <v>41.5820513533814</v>
      </c>
      <c r="F68" s="46" t="n">
        <f aca="false">Feltételezések!$B$7</f>
        <v>0</v>
      </c>
      <c r="G68" s="45" t="n">
        <f aca="false">MAX(E68-F68,0)</f>
        <v>41.5820513533814</v>
      </c>
      <c r="H68" s="47" t="n">
        <v>8.43</v>
      </c>
      <c r="I68" s="48" t="n">
        <f aca="false">G68/H68</f>
        <v>4.93262768130265</v>
      </c>
      <c r="J68" s="48" t="n">
        <f aca="false">J67+I68</f>
        <v>533.968448968983</v>
      </c>
      <c r="K68" s="34" t="n">
        <f aca="false">K67+C68</f>
        <v>960000</v>
      </c>
      <c r="L68" s="45" t="n">
        <f aca="false">J68*H68</f>
        <v>4501.35402480853</v>
      </c>
      <c r="M68" s="34" t="n">
        <f aca="false">L68*B68</f>
        <v>1618101.73129792</v>
      </c>
      <c r="N68" s="35" t="n">
        <f aca="false">M68-K68</f>
        <v>658101.731297921</v>
      </c>
      <c r="O68" s="36" t="n">
        <f aca="false">N68/K68</f>
        <v>0.685522636768668</v>
      </c>
      <c r="P68" s="35" t="n">
        <f aca="false">-C68</f>
        <v>-15000</v>
      </c>
    </row>
    <row r="69" customFormat="false" ht="15" hidden="false" customHeight="false" outlineLevel="0" collapsed="false">
      <c r="A69" s="43" t="n">
        <v>46235</v>
      </c>
      <c r="B69" s="44" t="n">
        <v>363.38</v>
      </c>
      <c r="C69" s="34" t="n">
        <f aca="false">Feltételezések!$B$5</f>
        <v>15000</v>
      </c>
      <c r="D69" s="34" t="n">
        <f aca="false">C69*Feltételezések!$B$6</f>
        <v>52.5</v>
      </c>
      <c r="E69" s="45" t="n">
        <f aca="false">(C69-D69)/B69</f>
        <v>41.1346249105619</v>
      </c>
      <c r="F69" s="46" t="n">
        <f aca="false">Feltételezések!$B$7</f>
        <v>0</v>
      </c>
      <c r="G69" s="45" t="n">
        <f aca="false">MAX(E69-F69,0)</f>
        <v>41.1346249105619</v>
      </c>
      <c r="H69" s="47" t="n">
        <v>7.87</v>
      </c>
      <c r="I69" s="48" t="n">
        <f aca="false">G69/H69</f>
        <v>5.22676301277788</v>
      </c>
      <c r="J69" s="48" t="n">
        <f aca="false">J68+I69</f>
        <v>539.195211981761</v>
      </c>
      <c r="K69" s="34" t="n">
        <f aca="false">K68+C69</f>
        <v>975000</v>
      </c>
      <c r="L69" s="45" t="n">
        <f aca="false">J69*H69</f>
        <v>4243.46631829646</v>
      </c>
      <c r="M69" s="34" t="n">
        <f aca="false">L69*B69</f>
        <v>1541990.79074257</v>
      </c>
      <c r="N69" s="35" t="n">
        <f aca="false">M69-K69</f>
        <v>566990.790742567</v>
      </c>
      <c r="O69" s="36" t="n">
        <f aca="false">N69/K69</f>
        <v>0.581529016146223</v>
      </c>
      <c r="P69" s="35" t="n">
        <f aca="false">-C69</f>
        <v>-15000</v>
      </c>
    </row>
    <row r="70" customFormat="false" ht="15" hidden="false" customHeight="false" outlineLevel="0" collapsed="false">
      <c r="A70" s="43" t="n">
        <v>46266</v>
      </c>
      <c r="B70" s="44" t="n">
        <v>364.93</v>
      </c>
      <c r="C70" s="34" t="n">
        <f aca="false">Feltételezések!$B$5</f>
        <v>15000</v>
      </c>
      <c r="D70" s="34" t="n">
        <f aca="false">C70*Feltételezések!$B$6</f>
        <v>52.5</v>
      </c>
      <c r="E70" s="45" t="n">
        <f aca="false">(C70-D70)/B70</f>
        <v>40.959910119749</v>
      </c>
      <c r="F70" s="46" t="n">
        <f aca="false">Feltételezések!$B$7</f>
        <v>0</v>
      </c>
      <c r="G70" s="45" t="n">
        <f aca="false">MAX(E70-F70,0)</f>
        <v>40.959910119749</v>
      </c>
      <c r="H70" s="47" t="n">
        <v>8.21</v>
      </c>
      <c r="I70" s="48" t="n">
        <f aca="false">G70/H70</f>
        <v>4.98902681117527</v>
      </c>
      <c r="J70" s="48" t="n">
        <f aca="false">J69+I70</f>
        <v>544.184238792936</v>
      </c>
      <c r="K70" s="34" t="n">
        <f aca="false">K69+C70</f>
        <v>990000</v>
      </c>
      <c r="L70" s="45" t="n">
        <f aca="false">J70*H70</f>
        <v>4467.75260049001</v>
      </c>
      <c r="M70" s="34" t="n">
        <f aca="false">L70*B70</f>
        <v>1630416.95649682</v>
      </c>
      <c r="N70" s="35" t="n">
        <f aca="false">M70-K70</f>
        <v>640416.956496818</v>
      </c>
      <c r="O70" s="36" t="n">
        <f aca="false">N70/K70</f>
        <v>0.646885814643251</v>
      </c>
      <c r="P70" s="35" t="n">
        <f aca="false">-C70</f>
        <v>-15000</v>
      </c>
    </row>
    <row r="71" customFormat="false" ht="15" hidden="false" customHeight="false" outlineLevel="0" collapsed="false">
      <c r="A71" s="43" t="n">
        <v>46296</v>
      </c>
      <c r="B71" s="44" t="n">
        <v>363.88</v>
      </c>
      <c r="C71" s="34" t="n">
        <f aca="false">Feltételezések!$B$5</f>
        <v>15000</v>
      </c>
      <c r="D71" s="34" t="n">
        <f aca="false">C71*Feltételezések!$B$6</f>
        <v>52.5</v>
      </c>
      <c r="E71" s="45" t="n">
        <f aca="false">(C71-D71)/B71</f>
        <v>41.0781026712103</v>
      </c>
      <c r="F71" s="46" t="n">
        <f aca="false">Feltételezések!$B$7</f>
        <v>0</v>
      </c>
      <c r="G71" s="45" t="n">
        <f aca="false">MAX(E71-F71,0)</f>
        <v>41.0781026712103</v>
      </c>
      <c r="H71" s="47" t="n">
        <v>8.41</v>
      </c>
      <c r="I71" s="48" t="n">
        <f aca="false">G71/H71</f>
        <v>4.88443551381811</v>
      </c>
      <c r="J71" s="48" t="n">
        <f aca="false">J70+I71</f>
        <v>549.068674306754</v>
      </c>
      <c r="K71" s="34" t="n">
        <f aca="false">K70+C71</f>
        <v>1005000</v>
      </c>
      <c r="L71" s="45" t="n">
        <f aca="false">J71*H71</f>
        <v>4617.6675509198</v>
      </c>
      <c r="M71" s="34" t="n">
        <f aca="false">L71*B71</f>
        <v>1680276.8684287</v>
      </c>
      <c r="N71" s="35" t="n">
        <f aca="false">M71-K71</f>
        <v>675276.868428698</v>
      </c>
      <c r="O71" s="36" t="n">
        <f aca="false">N71/K71</f>
        <v>0.671917282018605</v>
      </c>
      <c r="P71" s="35" t="n">
        <f aca="false">-C71</f>
        <v>-15000</v>
      </c>
    </row>
    <row r="72" customFormat="false" ht="15" hidden="false" customHeight="false" outlineLevel="0" collapsed="false">
      <c r="A72" s="51" t="n">
        <f aca="false">Feltételezések!$B$10</f>
        <v>46311</v>
      </c>
      <c r="B72" s="52" t="n">
        <f aca="false">Feltételezések!$B$9</f>
        <v>363.08</v>
      </c>
      <c r="C72" s="53" t="s">
        <v>266</v>
      </c>
      <c r="D72" s="54"/>
      <c r="E72" s="55"/>
      <c r="F72" s="52"/>
      <c r="G72" s="55"/>
      <c r="H72" s="56" t="n">
        <v>7.9</v>
      </c>
      <c r="I72" s="57"/>
      <c r="J72" s="57" t="n">
        <f aca="false">J71</f>
        <v>549.068674306754</v>
      </c>
      <c r="K72" s="54" t="n">
        <f aca="false">K71</f>
        <v>1005000</v>
      </c>
      <c r="L72" s="55" t="n">
        <f aca="false">J72*H72</f>
        <v>4337.64252702336</v>
      </c>
      <c r="M72" s="54" t="n">
        <f aca="false">L72*B72</f>
        <v>1574911.24871164</v>
      </c>
      <c r="N72" s="58" t="n">
        <f aca="false">M72-K72</f>
        <v>569911.248711641</v>
      </c>
      <c r="O72" s="59" t="n">
        <f aca="false">N72/K72</f>
        <v>0.567075869364817</v>
      </c>
      <c r="P72" s="58" t="n">
        <f aca="false">M72</f>
        <v>1574911.24871164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4" min="13" style="0" width="13"/>
    <col collapsed="false" customWidth="true" hidden="false" outlineLevel="0" max="15" min="15" style="0" width="9"/>
    <col collapsed="false" customWidth="true" hidden="false" outlineLevel="0" max="16" min="16" style="0" width="13"/>
    <col collapsed="false" customWidth="true" hidden="false" outlineLevel="0" max="17" min="17" style="0" width="2"/>
    <col collapsed="false" customWidth="true" hidden="false" outlineLevel="0" max="18" min="18" style="0" width="36"/>
    <col collapsed="false" customWidth="true" hidden="false" outlineLevel="0" max="19" min="19" style="0" width="16"/>
  </cols>
  <sheetData>
    <row r="1" customFormat="false" ht="19.7" hidden="false" customHeight="false" outlineLevel="0" collapsed="false">
      <c r="A1" s="1" t="s">
        <v>268</v>
      </c>
    </row>
    <row r="2" customFormat="false" ht="15" hidden="false" customHeight="false" outlineLevel="0" collapsed="false">
      <c r="A2" s="2" t="s">
        <v>244</v>
      </c>
    </row>
    <row r="4" customFormat="false" ht="39.55" hidden="false" customHeight="false" outlineLevel="0" collapsed="false">
      <c r="A4" s="3" t="s">
        <v>245</v>
      </c>
      <c r="B4" s="3" t="s">
        <v>246</v>
      </c>
      <c r="C4" s="3" t="s">
        <v>247</v>
      </c>
      <c r="D4" s="3" t="s">
        <v>248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9</v>
      </c>
      <c r="L4" s="3" t="s">
        <v>255</v>
      </c>
      <c r="M4" s="3" t="s">
        <v>256</v>
      </c>
      <c r="N4" s="3" t="s">
        <v>11</v>
      </c>
      <c r="O4" s="3" t="s">
        <v>257</v>
      </c>
      <c r="P4" s="3" t="s">
        <v>258</v>
      </c>
      <c r="R4" s="3" t="s">
        <v>259</v>
      </c>
      <c r="S4" s="3"/>
    </row>
    <row r="5" customFormat="false" ht="15" hidden="false" customHeight="false" outlineLevel="0" collapsed="false">
      <c r="A5" s="43" t="n">
        <v>43831</v>
      </c>
      <c r="B5" s="44" t="n">
        <v>334.38</v>
      </c>
      <c r="C5" s="34" t="n">
        <f aca="false">Feltételezések!$B$5</f>
        <v>15000</v>
      </c>
      <c r="D5" s="34" t="n">
        <f aca="false">C5*Feltételezések!$B$6</f>
        <v>52.5</v>
      </c>
      <c r="E5" s="45" t="n">
        <f aca="false">(C5-D5)/B5</f>
        <v>44.7021352951732</v>
      </c>
      <c r="F5" s="46" t="n">
        <f aca="false">Feltételezések!$B$8</f>
        <v>1</v>
      </c>
      <c r="G5" s="45" t="n">
        <f aca="false">MAX(E5-F5,0)</f>
        <v>43.7021352951732</v>
      </c>
      <c r="H5" s="47" t="n">
        <v>27.59</v>
      </c>
      <c r="I5" s="48" t="n">
        <f aca="false">G5/H5</f>
        <v>1.58398460656662</v>
      </c>
      <c r="J5" s="48" t="n">
        <f aca="false">I5</f>
        <v>1.58398460656662</v>
      </c>
      <c r="K5" s="34" t="n">
        <f aca="false">C5</f>
        <v>15000</v>
      </c>
      <c r="L5" s="45" t="n">
        <f aca="false">J5*H5</f>
        <v>43.7021352951732</v>
      </c>
      <c r="M5" s="34" t="n">
        <f aca="false">L5*B5</f>
        <v>14613.12</v>
      </c>
      <c r="N5" s="35" t="n">
        <f aca="false">M5-K5</f>
        <v>-386.879999999999</v>
      </c>
      <c r="O5" s="36" t="n">
        <f aca="false">N5/K5</f>
        <v>-0.0257919999999999</v>
      </c>
      <c r="P5" s="35" t="n">
        <f aca="false">-C5</f>
        <v>-15000</v>
      </c>
      <c r="R5" s="21" t="s">
        <v>7</v>
      </c>
      <c r="S5" s="49" t="n">
        <f aca="false">A5</f>
        <v>43831</v>
      </c>
    </row>
    <row r="6" customFormat="false" ht="15" hidden="false" customHeight="false" outlineLevel="0" collapsed="false">
      <c r="A6" s="43" t="n">
        <v>43862</v>
      </c>
      <c r="B6" s="44" t="n">
        <v>337.17</v>
      </c>
      <c r="C6" s="34" t="n">
        <f aca="false">Feltételezések!$B$5</f>
        <v>15000</v>
      </c>
      <c r="D6" s="34" t="n">
        <f aca="false">C6*Feltételezések!$B$6</f>
        <v>52.5</v>
      </c>
      <c r="E6" s="45" t="n">
        <f aca="false">(C6-D6)/B6</f>
        <v>44.3322359640537</v>
      </c>
      <c r="F6" s="46" t="n">
        <f aca="false">Feltételezések!$B$8</f>
        <v>1</v>
      </c>
      <c r="G6" s="45" t="n">
        <f aca="false">MAX(E6-F6,0)</f>
        <v>43.3322359640537</v>
      </c>
      <c r="H6" s="47" t="n">
        <v>24.48</v>
      </c>
      <c r="I6" s="48" t="n">
        <f aca="false">G6/H6</f>
        <v>1.77010767827017</v>
      </c>
      <c r="J6" s="48" t="n">
        <f aca="false">J5+I6</f>
        <v>3.35409228483679</v>
      </c>
      <c r="K6" s="34" t="n">
        <f aca="false">K5+C6</f>
        <v>30000</v>
      </c>
      <c r="L6" s="45" t="n">
        <f aca="false">J6*H6</f>
        <v>82.1081791328047</v>
      </c>
      <c r="M6" s="34" t="n">
        <f aca="false">L6*B6</f>
        <v>27684.4147582078</v>
      </c>
      <c r="N6" s="35" t="n">
        <f aca="false">M6-K6</f>
        <v>-2315.58524179224</v>
      </c>
      <c r="O6" s="36" t="n">
        <f aca="false">N6/K6</f>
        <v>-0.077186174726408</v>
      </c>
      <c r="P6" s="35" t="n">
        <f aca="false">-C6</f>
        <v>-15000</v>
      </c>
      <c r="R6" s="21" t="s">
        <v>260</v>
      </c>
      <c r="S6" s="50" t="n">
        <f aca="false">COUNT(C5:C86)</f>
        <v>82</v>
      </c>
    </row>
    <row r="7" customFormat="false" ht="15" hidden="false" customHeight="false" outlineLevel="0" collapsed="false">
      <c r="A7" s="43" t="n">
        <v>43891</v>
      </c>
      <c r="B7" s="44" t="n">
        <v>345.68</v>
      </c>
      <c r="C7" s="34" t="n">
        <f aca="false">Feltételezések!$B$5</f>
        <v>15000</v>
      </c>
      <c r="D7" s="34" t="n">
        <f aca="false">C7*Feltételezések!$B$6</f>
        <v>52.5</v>
      </c>
      <c r="E7" s="45" t="n">
        <f aca="false">(C7-D7)/B7</f>
        <v>43.2408585975469</v>
      </c>
      <c r="F7" s="46" t="n">
        <f aca="false">Feltételezések!$B$8</f>
        <v>1</v>
      </c>
      <c r="G7" s="45" t="n">
        <f aca="false">MAX(E7-F7,0)</f>
        <v>42.2408585975469</v>
      </c>
      <c r="H7" s="47" t="n">
        <v>21.71</v>
      </c>
      <c r="I7" s="48" t="n">
        <f aca="false">G7/H7</f>
        <v>1.94568671568618</v>
      </c>
      <c r="J7" s="48" t="n">
        <f aca="false">J6+I7</f>
        <v>5.29977900052297</v>
      </c>
      <c r="K7" s="34" t="n">
        <f aca="false">K6+C7</f>
        <v>45000</v>
      </c>
      <c r="L7" s="45" t="n">
        <f aca="false">J7*H7</f>
        <v>115.058202101354</v>
      </c>
      <c r="M7" s="34" t="n">
        <f aca="false">L7*B7</f>
        <v>39773.3193023959</v>
      </c>
      <c r="N7" s="35" t="n">
        <f aca="false">M7-K7</f>
        <v>-5226.68069760408</v>
      </c>
      <c r="O7" s="36" t="n">
        <f aca="false">N7/K7</f>
        <v>-0.116148459946757</v>
      </c>
      <c r="P7" s="35" t="n">
        <f aca="false">-C7</f>
        <v>-15000</v>
      </c>
      <c r="R7" s="21" t="s">
        <v>9</v>
      </c>
      <c r="S7" s="26" t="n">
        <f aca="false">K87</f>
        <v>1230000</v>
      </c>
    </row>
    <row r="8" customFormat="false" ht="15" hidden="false" customHeight="false" outlineLevel="0" collapsed="false">
      <c r="A8" s="43" t="n">
        <v>43922</v>
      </c>
      <c r="B8" s="44" t="n">
        <v>356.69</v>
      </c>
      <c r="C8" s="34" t="n">
        <f aca="false">Feltételezések!$B$5</f>
        <v>15000</v>
      </c>
      <c r="D8" s="34" t="n">
        <f aca="false">C8*Feltételezések!$B$6</f>
        <v>52.5</v>
      </c>
      <c r="E8" s="45" t="n">
        <f aca="false">(C8-D8)/B8</f>
        <v>41.9061369816928</v>
      </c>
      <c r="F8" s="46" t="n">
        <f aca="false">Feltételezések!$B$8</f>
        <v>1</v>
      </c>
      <c r="G8" s="45" t="n">
        <f aca="false">MAX(E8-F8,0)</f>
        <v>40.9061369816928</v>
      </c>
      <c r="H8" s="47" t="n">
        <v>11.69</v>
      </c>
      <c r="I8" s="48" t="n">
        <f aca="false">G8/H8</f>
        <v>3.49924182905841</v>
      </c>
      <c r="J8" s="48" t="n">
        <f aca="false">J7+I8</f>
        <v>8.79902082958138</v>
      </c>
      <c r="K8" s="34" t="n">
        <f aca="false">K7+C8</f>
        <v>60000</v>
      </c>
      <c r="L8" s="45" t="n">
        <f aca="false">J8*H8</f>
        <v>102.860553497806</v>
      </c>
      <c r="M8" s="34" t="n">
        <f aca="false">L8*B8</f>
        <v>36689.3308271325</v>
      </c>
      <c r="N8" s="35" t="n">
        <f aca="false">M8-K8</f>
        <v>-23310.6691728675</v>
      </c>
      <c r="O8" s="36" t="n">
        <f aca="false">N8/K8</f>
        <v>-0.388511152881125</v>
      </c>
      <c r="P8" s="35" t="n">
        <f aca="false">-C8</f>
        <v>-15000</v>
      </c>
      <c r="R8" s="21" t="s">
        <v>10</v>
      </c>
      <c r="S8" s="26" t="n">
        <f aca="false">M87</f>
        <v>3365058.05399974</v>
      </c>
    </row>
    <row r="9" customFormat="false" ht="15" hidden="false" customHeight="false" outlineLevel="0" collapsed="false">
      <c r="A9" s="43" t="n">
        <v>43952</v>
      </c>
      <c r="B9" s="44" t="n">
        <v>350.76</v>
      </c>
      <c r="C9" s="34" t="n">
        <f aca="false">Feltételezések!$B$5</f>
        <v>15000</v>
      </c>
      <c r="D9" s="34" t="n">
        <f aca="false">C9*Feltételezések!$B$6</f>
        <v>52.5</v>
      </c>
      <c r="E9" s="45" t="n">
        <f aca="false">(C9-D9)/B9</f>
        <v>42.6146082791652</v>
      </c>
      <c r="F9" s="46" t="n">
        <f aca="false">Feltételezések!$B$8</f>
        <v>1</v>
      </c>
      <c r="G9" s="45" t="n">
        <f aca="false">MAX(E9-F9,0)</f>
        <v>41.6146082791652</v>
      </c>
      <c r="H9" s="47" t="n">
        <v>10.97</v>
      </c>
      <c r="I9" s="48" t="n">
        <f aca="false">G9/H9</f>
        <v>3.79349209472792</v>
      </c>
      <c r="J9" s="48" t="n">
        <f aca="false">J8+I9</f>
        <v>12.5925129243093</v>
      </c>
      <c r="K9" s="34" t="n">
        <f aca="false">K8+C9</f>
        <v>75000</v>
      </c>
      <c r="L9" s="45" t="n">
        <f aca="false">J9*H9</f>
        <v>138.139866779673</v>
      </c>
      <c r="M9" s="34" t="n">
        <f aca="false">L9*B9</f>
        <v>48453.9396716381</v>
      </c>
      <c r="N9" s="35" t="n">
        <f aca="false">M9-K9</f>
        <v>-26546.0603283619</v>
      </c>
      <c r="O9" s="36" t="n">
        <f aca="false">N9/K9</f>
        <v>-0.353947471044826</v>
      </c>
      <c r="P9" s="35" t="n">
        <f aca="false">-C9</f>
        <v>-15000</v>
      </c>
      <c r="R9" s="21" t="s">
        <v>11</v>
      </c>
      <c r="S9" s="28" t="n">
        <f aca="false">N87</f>
        <v>2135058.05399974</v>
      </c>
    </row>
    <row r="10" customFormat="false" ht="15" hidden="false" customHeight="false" outlineLevel="0" collapsed="false">
      <c r="A10" s="43" t="n">
        <v>43983</v>
      </c>
      <c r="B10" s="44" t="n">
        <v>347.69</v>
      </c>
      <c r="C10" s="34" t="n">
        <f aca="false">Feltételezések!$B$5</f>
        <v>15000</v>
      </c>
      <c r="D10" s="34" t="n">
        <f aca="false">C10*Feltételezések!$B$6</f>
        <v>52.5</v>
      </c>
      <c r="E10" s="45" t="n">
        <f aca="false">(C10-D10)/B10</f>
        <v>42.9908826828497</v>
      </c>
      <c r="F10" s="46" t="n">
        <f aca="false">Feltételezések!$B$8</f>
        <v>1</v>
      </c>
      <c r="G10" s="45" t="n">
        <f aca="false">MAX(E10-F10,0)</f>
        <v>41.9908826828497</v>
      </c>
      <c r="H10" s="47" t="n">
        <v>14.84</v>
      </c>
      <c r="I10" s="48" t="n">
        <f aca="false">G10/H10</f>
        <v>2.82957430477424</v>
      </c>
      <c r="J10" s="48" t="n">
        <f aca="false">J9+I10</f>
        <v>15.4220872290835</v>
      </c>
      <c r="K10" s="34" t="n">
        <f aca="false">K9+C10</f>
        <v>90000</v>
      </c>
      <c r="L10" s="45" t="n">
        <f aca="false">J10*H10</f>
        <v>228.8637744796</v>
      </c>
      <c r="M10" s="34" t="n">
        <f aca="false">L10*B10</f>
        <v>79573.645748812</v>
      </c>
      <c r="N10" s="35" t="n">
        <f aca="false">M10-K10</f>
        <v>-10426.354251188</v>
      </c>
      <c r="O10" s="36" t="n">
        <f aca="false">N10/K10</f>
        <v>-0.115848380568756</v>
      </c>
      <c r="P10" s="35" t="n">
        <f aca="false">-C10</f>
        <v>-15000</v>
      </c>
      <c r="R10" s="21" t="s">
        <v>12</v>
      </c>
      <c r="S10" s="29" t="n">
        <f aca="false">O87</f>
        <v>1.73581955609735</v>
      </c>
    </row>
    <row r="11" customFormat="false" ht="15" hidden="false" customHeight="false" outlineLevel="0" collapsed="false">
      <c r="A11" s="43" t="n">
        <v>44013</v>
      </c>
      <c r="B11" s="44" t="n">
        <v>351.16</v>
      </c>
      <c r="C11" s="34" t="n">
        <f aca="false">Feltételezések!$B$5</f>
        <v>15000</v>
      </c>
      <c r="D11" s="34" t="n">
        <f aca="false">C11*Feltételezések!$B$6</f>
        <v>52.5</v>
      </c>
      <c r="E11" s="45" t="n">
        <f aca="false">(C11-D11)/B11</f>
        <v>42.5660667501993</v>
      </c>
      <c r="F11" s="46" t="n">
        <f aca="false">Feltételezések!$B$8</f>
        <v>1</v>
      </c>
      <c r="G11" s="45" t="n">
        <f aca="false">MAX(E11-F11,0)</f>
        <v>41.5660667501993</v>
      </c>
      <c r="H11" s="47" t="n">
        <v>16.1</v>
      </c>
      <c r="I11" s="48" t="n">
        <f aca="false">G11/H11</f>
        <v>2.5817432764099</v>
      </c>
      <c r="J11" s="48" t="n">
        <f aca="false">J10+I11</f>
        <v>18.0038305054934</v>
      </c>
      <c r="K11" s="34" t="n">
        <f aca="false">K10+C11</f>
        <v>105000</v>
      </c>
      <c r="L11" s="45" t="n">
        <f aca="false">J11*H11</f>
        <v>289.861671138444</v>
      </c>
      <c r="M11" s="34" t="n">
        <f aca="false">L11*B11</f>
        <v>101787.824436976</v>
      </c>
      <c r="N11" s="35" t="n">
        <f aca="false">M11-K11</f>
        <v>-3212.17556302394</v>
      </c>
      <c r="O11" s="36" t="n">
        <f aca="false">N11/K11</f>
        <v>-0.0305921482192756</v>
      </c>
      <c r="P11" s="35" t="n">
        <f aca="false">-C11</f>
        <v>-15000</v>
      </c>
      <c r="R11" s="21" t="s">
        <v>261</v>
      </c>
      <c r="S11" s="29" t="n">
        <f aca="false">XIRR(P5:P87,A5:A87)</f>
        <v>0.293794013431225</v>
      </c>
    </row>
    <row r="12" customFormat="false" ht="15" hidden="false" customHeight="false" outlineLevel="0" collapsed="false">
      <c r="A12" s="43" t="n">
        <v>44044</v>
      </c>
      <c r="B12" s="44" t="n">
        <v>348.93</v>
      </c>
      <c r="C12" s="34" t="n">
        <f aca="false">Feltételezések!$B$5</f>
        <v>15000</v>
      </c>
      <c r="D12" s="34" t="n">
        <f aca="false">C12*Feltételezések!$B$6</f>
        <v>52.5</v>
      </c>
      <c r="E12" s="45" t="n">
        <f aca="false">(C12-D12)/B12</f>
        <v>42.838105064053</v>
      </c>
      <c r="F12" s="46" t="n">
        <f aca="false">Feltételezések!$B$8</f>
        <v>1</v>
      </c>
      <c r="G12" s="45" t="n">
        <f aca="false">MAX(E12-F12,0)</f>
        <v>41.838105064053</v>
      </c>
      <c r="H12" s="47" t="n">
        <v>15.71</v>
      </c>
      <c r="I12" s="48" t="n">
        <f aca="false">G12/H12</f>
        <v>2.6631511816711</v>
      </c>
      <c r="J12" s="48" t="n">
        <f aca="false">J11+I12</f>
        <v>20.6669816871645</v>
      </c>
      <c r="K12" s="34" t="n">
        <f aca="false">K11+C12</f>
        <v>120000</v>
      </c>
      <c r="L12" s="45" t="n">
        <f aca="false">J12*H12</f>
        <v>324.678282305355</v>
      </c>
      <c r="M12" s="34" t="n">
        <f aca="false">L12*B12</f>
        <v>113289.993044807</v>
      </c>
      <c r="N12" s="35" t="n">
        <f aca="false">M12-K12</f>
        <v>-6710.00695519258</v>
      </c>
      <c r="O12" s="36" t="n">
        <f aca="false">N12/K12</f>
        <v>-0.0559167246266049</v>
      </c>
      <c r="P12" s="35" t="n">
        <f aca="false">-C12</f>
        <v>-15000</v>
      </c>
      <c r="R12" s="21" t="s">
        <v>262</v>
      </c>
      <c r="S12" s="26" t="n">
        <f aca="false">SUM(D5:D86)+SUMPRODUCT(F5:F86,B5:B86)</f>
        <v>35296.75</v>
      </c>
    </row>
    <row r="13" customFormat="false" ht="15" hidden="false" customHeight="false" outlineLevel="0" collapsed="false">
      <c r="A13" s="43" t="n">
        <v>44075</v>
      </c>
      <c r="B13" s="44" t="n">
        <v>360.61</v>
      </c>
      <c r="C13" s="34" t="n">
        <f aca="false">Feltételezések!$B$5</f>
        <v>15000</v>
      </c>
      <c r="D13" s="34" t="n">
        <f aca="false">C13*Feltételezések!$B$6</f>
        <v>52.5</v>
      </c>
      <c r="E13" s="45" t="n">
        <f aca="false">(C13-D13)/B13</f>
        <v>41.4505975985136</v>
      </c>
      <c r="F13" s="46" t="n">
        <f aca="false">Feltételezések!$B$8</f>
        <v>1</v>
      </c>
      <c r="G13" s="45" t="n">
        <f aca="false">MAX(E13-F13,0)</f>
        <v>40.4505975985136</v>
      </c>
      <c r="H13" s="47" t="n">
        <v>16.13</v>
      </c>
      <c r="I13" s="48" t="n">
        <f aca="false">G13/H13</f>
        <v>2.50778658391281</v>
      </c>
      <c r="J13" s="48" t="n">
        <f aca="false">J12+I13</f>
        <v>23.1747682710773</v>
      </c>
      <c r="K13" s="34" t="n">
        <f aca="false">K12+C13</f>
        <v>135000</v>
      </c>
      <c r="L13" s="45" t="n">
        <f aca="false">J13*H13</f>
        <v>373.809012212477</v>
      </c>
      <c r="M13" s="34" t="n">
        <f aca="false">L13*B13</f>
        <v>134799.267893941</v>
      </c>
      <c r="N13" s="35" t="n">
        <f aca="false">M13-K13</f>
        <v>-200.732106058538</v>
      </c>
      <c r="O13" s="36" t="n">
        <f aca="false">N13/K13</f>
        <v>-0.00148690448932251</v>
      </c>
      <c r="P13" s="35" t="n">
        <f aca="false">-C13</f>
        <v>-15000</v>
      </c>
      <c r="R13" s="21" t="s">
        <v>263</v>
      </c>
      <c r="S13" s="26" t="n">
        <f aca="false">MAX(0,N87)*(Feltételezések!$B$11+Feltételezések!$B$12)</f>
        <v>597816.255119929</v>
      </c>
    </row>
    <row r="14" customFormat="false" ht="15" hidden="false" customHeight="false" outlineLevel="0" collapsed="false">
      <c r="A14" s="43" t="n">
        <v>44105</v>
      </c>
      <c r="B14" s="44" t="n">
        <v>362.53</v>
      </c>
      <c r="C14" s="34" t="n">
        <f aca="false">Feltételezések!$B$5</f>
        <v>15000</v>
      </c>
      <c r="D14" s="34" t="n">
        <f aca="false">C14*Feltételezések!$B$6</f>
        <v>52.5</v>
      </c>
      <c r="E14" s="45" t="n">
        <f aca="false">(C14-D14)/B14</f>
        <v>41.2310705320939</v>
      </c>
      <c r="F14" s="46" t="n">
        <f aca="false">Feltételezések!$B$8</f>
        <v>1</v>
      </c>
      <c r="G14" s="45" t="n">
        <f aca="false">MAX(E14-F14,0)</f>
        <v>40.2310705320939</v>
      </c>
      <c r="H14" s="47" t="n">
        <v>14.53</v>
      </c>
      <c r="I14" s="48" t="n">
        <f aca="false">G14/H14</f>
        <v>2.76882797880894</v>
      </c>
      <c r="J14" s="48" t="n">
        <f aca="false">J13+I14</f>
        <v>25.9435962498863</v>
      </c>
      <c r="K14" s="34" t="n">
        <f aca="false">K13+C14</f>
        <v>150000</v>
      </c>
      <c r="L14" s="45" t="n">
        <f aca="false">J14*H14</f>
        <v>376.960453510848</v>
      </c>
      <c r="M14" s="34" t="n">
        <f aca="false">L14*B14</f>
        <v>136659.473211288</v>
      </c>
      <c r="N14" s="35" t="n">
        <f aca="false">M14-K14</f>
        <v>-13340.5267887125</v>
      </c>
      <c r="O14" s="36" t="n">
        <f aca="false">N14/K14</f>
        <v>-0.088936845258083</v>
      </c>
      <c r="P14" s="35" t="n">
        <f aca="false">-C14</f>
        <v>-15000</v>
      </c>
      <c r="R14" s="21" t="s">
        <v>16</v>
      </c>
      <c r="S14" s="28" t="n">
        <f aca="false">N87-S13</f>
        <v>1537241.79887982</v>
      </c>
    </row>
    <row r="15" customFormat="false" ht="15" hidden="false" customHeight="false" outlineLevel="0" collapsed="false">
      <c r="A15" s="43" t="n">
        <v>44136</v>
      </c>
      <c r="B15" s="44" t="n">
        <v>359.84</v>
      </c>
      <c r="C15" s="34" t="n">
        <f aca="false">Feltételezések!$B$5</f>
        <v>15000</v>
      </c>
      <c r="D15" s="34" t="n">
        <f aca="false">C15*Feltételezések!$B$6</f>
        <v>52.5</v>
      </c>
      <c r="E15" s="45" t="n">
        <f aca="false">(C15-D15)/B15</f>
        <v>41.5392952423299</v>
      </c>
      <c r="F15" s="46" t="n">
        <f aca="false">Feltételezések!$B$8</f>
        <v>1</v>
      </c>
      <c r="G15" s="45" t="n">
        <f aca="false">MAX(E15-F15,0)</f>
        <v>40.5392952423299</v>
      </c>
      <c r="H15" s="47" t="n">
        <v>13.35</v>
      </c>
      <c r="I15" s="48" t="n">
        <f aca="false">G15/H15</f>
        <v>3.03665132901348</v>
      </c>
      <c r="J15" s="48" t="n">
        <f aca="false">J14+I15</f>
        <v>28.9802475788998</v>
      </c>
      <c r="K15" s="34" t="n">
        <f aca="false">K14+C15</f>
        <v>165000</v>
      </c>
      <c r="L15" s="45" t="n">
        <f aca="false">J15*H15</f>
        <v>386.886305178312</v>
      </c>
      <c r="M15" s="34" t="n">
        <f aca="false">L15*B15</f>
        <v>139217.168055364</v>
      </c>
      <c r="N15" s="35" t="n">
        <f aca="false">M15-K15</f>
        <v>-25782.8319446363</v>
      </c>
      <c r="O15" s="36" t="n">
        <f aca="false">N15/K15</f>
        <v>-0.156259587543251</v>
      </c>
      <c r="P15" s="35" t="n">
        <f aca="false">-C15</f>
        <v>-15000</v>
      </c>
      <c r="R15" s="21" t="s">
        <v>264</v>
      </c>
      <c r="S15" s="26" t="n">
        <f aca="false">MAX(M5:M87)</f>
        <v>3365058.05399974</v>
      </c>
    </row>
    <row r="16" customFormat="false" ht="15" hidden="false" customHeight="false" outlineLevel="0" collapsed="false">
      <c r="A16" s="43" t="n">
        <v>44166</v>
      </c>
      <c r="B16" s="44" t="n">
        <v>359.02</v>
      </c>
      <c r="C16" s="34" t="n">
        <f aca="false">Feltételezések!$B$5</f>
        <v>15000</v>
      </c>
      <c r="D16" s="34" t="n">
        <f aca="false">C16*Feltételezések!$B$6</f>
        <v>52.5</v>
      </c>
      <c r="E16" s="45" t="n">
        <f aca="false">(C16-D16)/B16</f>
        <v>41.6341707982842</v>
      </c>
      <c r="F16" s="46" t="n">
        <f aca="false">Feltételezések!$B$8</f>
        <v>1</v>
      </c>
      <c r="G16" s="45" t="n">
        <f aca="false">MAX(E16-F16,0)</f>
        <v>40.6341707982842</v>
      </c>
      <c r="H16" s="47" t="n">
        <v>16.06</v>
      </c>
      <c r="I16" s="48" t="n">
        <f aca="false">G16/H16</f>
        <v>2.53014762131284</v>
      </c>
      <c r="J16" s="48" t="n">
        <f aca="false">J15+I16</f>
        <v>31.5103952002126</v>
      </c>
      <c r="K16" s="34" t="n">
        <f aca="false">K15+C16</f>
        <v>180000</v>
      </c>
      <c r="L16" s="45" t="n">
        <f aca="false">J16*H16</f>
        <v>506.056946915414</v>
      </c>
      <c r="M16" s="34" t="n">
        <f aca="false">L16*B16</f>
        <v>181684.565081572</v>
      </c>
      <c r="N16" s="35" t="n">
        <f aca="false">M16-K16</f>
        <v>1684.56508157199</v>
      </c>
      <c r="O16" s="36" t="n">
        <f aca="false">N16/K16</f>
        <v>0.00935869489762214</v>
      </c>
      <c r="P16" s="35" t="n">
        <f aca="false">-C16</f>
        <v>-15000</v>
      </c>
      <c r="R16" s="21" t="s">
        <v>265</v>
      </c>
      <c r="S16" s="28" t="n">
        <f aca="false">MIN(N5:N87)</f>
        <v>-26546.0603283619</v>
      </c>
    </row>
    <row r="17" customFormat="false" ht="15" hidden="false" customHeight="false" outlineLevel="0" collapsed="false">
      <c r="A17" s="43" t="n">
        <v>44197</v>
      </c>
      <c r="B17" s="44" t="n">
        <v>359.19</v>
      </c>
      <c r="C17" s="34" t="n">
        <f aca="false">Feltételezések!$B$5</f>
        <v>15000</v>
      </c>
      <c r="D17" s="34" t="n">
        <f aca="false">C17*Feltételezések!$B$6</f>
        <v>52.5</v>
      </c>
      <c r="E17" s="45" t="n">
        <f aca="false">(C17-D17)/B17</f>
        <v>41.6144658815669</v>
      </c>
      <c r="F17" s="46" t="n">
        <f aca="false">Feltételezések!$B$8</f>
        <v>1</v>
      </c>
      <c r="G17" s="45" t="n">
        <f aca="false">MAX(E17-F17,0)</f>
        <v>40.6144658815669</v>
      </c>
      <c r="H17" s="47" t="n">
        <v>17.11</v>
      </c>
      <c r="I17" s="48" t="n">
        <f aca="false">G17/H17</f>
        <v>2.37372681949543</v>
      </c>
      <c r="J17" s="48" t="n">
        <f aca="false">J16+I17</f>
        <v>33.884122019708</v>
      </c>
      <c r="K17" s="34" t="n">
        <f aca="false">K16+C17</f>
        <v>195000</v>
      </c>
      <c r="L17" s="45" t="n">
        <f aca="false">J17*H17</f>
        <v>579.757327757204</v>
      </c>
      <c r="M17" s="34" t="n">
        <f aca="false">L17*B17</f>
        <v>208243.03455711</v>
      </c>
      <c r="N17" s="35" t="n">
        <f aca="false">M17-K17</f>
        <v>13243.0345571102</v>
      </c>
      <c r="O17" s="36" t="n">
        <f aca="false">N17/K17</f>
        <v>0.0679129977287702</v>
      </c>
      <c r="P17" s="35" t="n">
        <f aca="false">-C17</f>
        <v>-15000</v>
      </c>
    </row>
    <row r="18" customFormat="false" ht="15" hidden="false" customHeight="false" outlineLevel="0" collapsed="false">
      <c r="A18" s="43" t="n">
        <v>44228</v>
      </c>
      <c r="B18" s="44" t="n">
        <v>358.15</v>
      </c>
      <c r="C18" s="34" t="n">
        <f aca="false">Feltételezések!$B$5</f>
        <v>15000</v>
      </c>
      <c r="D18" s="34" t="n">
        <f aca="false">C18*Feltételezések!$B$6</f>
        <v>52.5</v>
      </c>
      <c r="E18" s="45" t="n">
        <f aca="false">(C18-D18)/B18</f>
        <v>41.7353064358509</v>
      </c>
      <c r="F18" s="46" t="n">
        <f aca="false">Feltételezések!$B$8</f>
        <v>1</v>
      </c>
      <c r="G18" s="45" t="n">
        <f aca="false">MAX(E18-F18,0)</f>
        <v>40.7353064358509</v>
      </c>
      <c r="H18" s="47" t="n">
        <v>18.88</v>
      </c>
      <c r="I18" s="48" t="n">
        <f aca="false">G18/H18</f>
        <v>2.15759038325482</v>
      </c>
      <c r="J18" s="48" t="n">
        <f aca="false">J17+I18</f>
        <v>36.0417124029628</v>
      </c>
      <c r="K18" s="34" t="n">
        <f aca="false">K17+C18</f>
        <v>210000</v>
      </c>
      <c r="L18" s="45" t="n">
        <f aca="false">J18*H18</f>
        <v>680.467530167938</v>
      </c>
      <c r="M18" s="34" t="n">
        <f aca="false">L18*B18</f>
        <v>243709.445929647</v>
      </c>
      <c r="N18" s="35" t="n">
        <f aca="false">M18-K18</f>
        <v>33709.4459296471</v>
      </c>
      <c r="O18" s="36" t="n">
        <f aca="false">N18/K18</f>
        <v>0.160521171093558</v>
      </c>
      <c r="P18" s="35" t="n">
        <f aca="false">-C18</f>
        <v>-15000</v>
      </c>
    </row>
    <row r="19" customFormat="false" ht="15" hidden="false" customHeight="false" outlineLevel="0" collapsed="false">
      <c r="A19" s="43" t="n">
        <v>44256</v>
      </c>
      <c r="B19" s="44" t="n">
        <v>365.61</v>
      </c>
      <c r="C19" s="34" t="n">
        <f aca="false">Feltételezések!$B$5</f>
        <v>15000</v>
      </c>
      <c r="D19" s="34" t="n">
        <f aca="false">C19*Feltételezések!$B$6</f>
        <v>52.5</v>
      </c>
      <c r="E19" s="45" t="n">
        <f aca="false">(C19-D19)/B19</f>
        <v>40.8837285632231</v>
      </c>
      <c r="F19" s="46" t="n">
        <f aca="false">Feltételezések!$B$8</f>
        <v>1</v>
      </c>
      <c r="G19" s="45" t="n">
        <f aca="false">MAX(E19-F19,0)</f>
        <v>39.8837285632231</v>
      </c>
      <c r="H19" s="47" t="n">
        <v>21.47</v>
      </c>
      <c r="I19" s="48" t="n">
        <f aca="false">G19/H19</f>
        <v>1.8576492111422</v>
      </c>
      <c r="J19" s="48" t="n">
        <f aca="false">J18+I19</f>
        <v>37.899361614105</v>
      </c>
      <c r="K19" s="34" t="n">
        <f aca="false">K18+C19</f>
        <v>225000</v>
      </c>
      <c r="L19" s="45" t="n">
        <f aca="false">J19*H19</f>
        <v>813.699293854835</v>
      </c>
      <c r="M19" s="34" t="n">
        <f aca="false">L19*B19</f>
        <v>297496.598826266</v>
      </c>
      <c r="N19" s="35" t="n">
        <f aca="false">M19-K19</f>
        <v>72496.5988262663</v>
      </c>
      <c r="O19" s="36" t="n">
        <f aca="false">N19/K19</f>
        <v>0.322207105894517</v>
      </c>
      <c r="P19" s="35" t="n">
        <f aca="false">-C19</f>
        <v>-15000</v>
      </c>
    </row>
    <row r="20" customFormat="false" ht="15" hidden="false" customHeight="false" outlineLevel="0" collapsed="false">
      <c r="A20" s="43" t="n">
        <v>44287</v>
      </c>
      <c r="B20" s="44" t="n">
        <v>360.58</v>
      </c>
      <c r="C20" s="34" t="n">
        <f aca="false">Feltételezések!$B$5</f>
        <v>15000</v>
      </c>
      <c r="D20" s="34" t="n">
        <f aca="false">C20*Feltételezések!$B$6</f>
        <v>52.5</v>
      </c>
      <c r="E20" s="45" t="n">
        <f aca="false">(C20-D20)/B20</f>
        <v>41.4540462588053</v>
      </c>
      <c r="F20" s="46" t="n">
        <f aca="false">Feltételezések!$B$8</f>
        <v>1</v>
      </c>
      <c r="G20" s="45" t="n">
        <f aca="false">MAX(E20-F20,0)</f>
        <v>40.4540462588053</v>
      </c>
      <c r="H20" s="47" t="n">
        <v>22.72</v>
      </c>
      <c r="I20" s="48" t="n">
        <f aca="false">G20/H20</f>
        <v>1.78054781068685</v>
      </c>
      <c r="J20" s="48" t="n">
        <f aca="false">J19+I20</f>
        <v>39.6799094247919</v>
      </c>
      <c r="K20" s="34" t="n">
        <f aca="false">K19+C20</f>
        <v>240000</v>
      </c>
      <c r="L20" s="45" t="n">
        <f aca="false">J20*H20</f>
        <v>901.527542131272</v>
      </c>
      <c r="M20" s="34" t="n">
        <f aca="false">L20*B20</f>
        <v>325072.801141694</v>
      </c>
      <c r="N20" s="35" t="n">
        <f aca="false">M20-K20</f>
        <v>85072.801141694</v>
      </c>
      <c r="O20" s="36" t="n">
        <f aca="false">N20/K20</f>
        <v>0.354470004757058</v>
      </c>
      <c r="P20" s="35" t="n">
        <f aca="false">-C20</f>
        <v>-15000</v>
      </c>
    </row>
    <row r="21" customFormat="false" ht="15" hidden="false" customHeight="false" outlineLevel="0" collapsed="false">
      <c r="A21" s="43" t="n">
        <v>44317</v>
      </c>
      <c r="B21" s="44" t="n">
        <v>353.65</v>
      </c>
      <c r="C21" s="34" t="n">
        <f aca="false">Feltételezések!$B$5</f>
        <v>15000</v>
      </c>
      <c r="D21" s="34" t="n">
        <f aca="false">C21*Feltételezések!$B$6</f>
        <v>52.5</v>
      </c>
      <c r="E21" s="45" t="n">
        <f aca="false">(C21-D21)/B21</f>
        <v>42.2663650501909</v>
      </c>
      <c r="F21" s="46" t="n">
        <f aca="false">Feltételezések!$B$8</f>
        <v>1</v>
      </c>
      <c r="G21" s="45" t="n">
        <f aca="false">MAX(E21-F21,0)</f>
        <v>41.2663650501909</v>
      </c>
      <c r="H21" s="47" t="n">
        <v>22.86</v>
      </c>
      <c r="I21" s="48" t="n">
        <f aca="false">G21/H21</f>
        <v>1.80517782371789</v>
      </c>
      <c r="J21" s="48" t="n">
        <f aca="false">J20+I21</f>
        <v>41.4850872485098</v>
      </c>
      <c r="K21" s="34" t="n">
        <f aca="false">K20+C21</f>
        <v>255000</v>
      </c>
      <c r="L21" s="45" t="n">
        <f aca="false">J21*H21</f>
        <v>948.349094500934</v>
      </c>
      <c r="M21" s="34" t="n">
        <f aca="false">L21*B21</f>
        <v>335383.657270255</v>
      </c>
      <c r="N21" s="35" t="n">
        <f aca="false">M21-K21</f>
        <v>80383.6572702551</v>
      </c>
      <c r="O21" s="36" t="n">
        <f aca="false">N21/K21</f>
        <v>0.315230028510804</v>
      </c>
      <c r="P21" s="35" t="n">
        <f aca="false">-C21</f>
        <v>-15000</v>
      </c>
    </row>
    <row r="22" customFormat="false" ht="15" hidden="false" customHeight="false" outlineLevel="0" collapsed="false">
      <c r="A22" s="43" t="n">
        <v>44348</v>
      </c>
      <c r="B22" s="44" t="n">
        <v>349.94</v>
      </c>
      <c r="C22" s="34" t="n">
        <f aca="false">Feltételezések!$B$5</f>
        <v>15000</v>
      </c>
      <c r="D22" s="34" t="n">
        <f aca="false">C22*Feltételezések!$B$6</f>
        <v>52.5</v>
      </c>
      <c r="E22" s="45" t="n">
        <f aca="false">(C22-D22)/B22</f>
        <v>42.7144653369149</v>
      </c>
      <c r="F22" s="46" t="n">
        <f aca="false">Feltételezések!$B$8</f>
        <v>1</v>
      </c>
      <c r="G22" s="45" t="n">
        <f aca="false">MAX(E22-F22,0)</f>
        <v>41.7144653369149</v>
      </c>
      <c r="H22" s="47" t="n">
        <v>23.82</v>
      </c>
      <c r="I22" s="48" t="n">
        <f aca="false">G22/H22</f>
        <v>1.75123699987048</v>
      </c>
      <c r="J22" s="48" t="n">
        <f aca="false">J21+I22</f>
        <v>43.2363242483803</v>
      </c>
      <c r="K22" s="34" t="n">
        <f aca="false">K21+C22</f>
        <v>270000</v>
      </c>
      <c r="L22" s="45" t="n">
        <f aca="false">J22*H22</f>
        <v>1029.88924359642</v>
      </c>
      <c r="M22" s="34" t="n">
        <f aca="false">L22*B22</f>
        <v>360399.44190413</v>
      </c>
      <c r="N22" s="35" t="n">
        <f aca="false">M22-K22</f>
        <v>90399.4419041305</v>
      </c>
      <c r="O22" s="36" t="n">
        <f aca="false">N22/K22</f>
        <v>0.334812747793076</v>
      </c>
      <c r="P22" s="35" t="n">
        <f aca="false">-C22</f>
        <v>-15000</v>
      </c>
    </row>
    <row r="23" customFormat="false" ht="15" hidden="false" customHeight="false" outlineLevel="0" collapsed="false">
      <c r="A23" s="43" t="n">
        <v>44378</v>
      </c>
      <c r="B23" s="44" t="n">
        <v>357.26</v>
      </c>
      <c r="C23" s="34" t="n">
        <f aca="false">Feltételezések!$B$5</f>
        <v>15000</v>
      </c>
      <c r="D23" s="34" t="n">
        <f aca="false">C23*Feltételezések!$B$6</f>
        <v>52.5</v>
      </c>
      <c r="E23" s="45" t="n">
        <f aca="false">(C23-D23)/B23</f>
        <v>41.8392767172368</v>
      </c>
      <c r="F23" s="46" t="n">
        <f aca="false">Feltételezések!$B$8</f>
        <v>1</v>
      </c>
      <c r="G23" s="45" t="n">
        <f aca="false">MAX(E23-F23,0)</f>
        <v>40.8392767172368</v>
      </c>
      <c r="H23" s="47" t="n">
        <v>26.58</v>
      </c>
      <c r="I23" s="48" t="n">
        <f aca="false">G23/H23</f>
        <v>1.53646639267256</v>
      </c>
      <c r="J23" s="48" t="n">
        <f aca="false">J22+I23</f>
        <v>44.7727906410528</v>
      </c>
      <c r="K23" s="34" t="n">
        <f aca="false">K22+C23</f>
        <v>285000</v>
      </c>
      <c r="L23" s="45" t="n">
        <f aca="false">J23*H23</f>
        <v>1190.06077523918</v>
      </c>
      <c r="M23" s="34" t="n">
        <f aca="false">L23*B23</f>
        <v>425161.112561951</v>
      </c>
      <c r="N23" s="35" t="n">
        <f aca="false">M23-K23</f>
        <v>140161.112561951</v>
      </c>
      <c r="O23" s="36" t="n">
        <f aca="false">N23/K23</f>
        <v>0.491793377410354</v>
      </c>
      <c r="P23" s="35" t="n">
        <f aca="false">-C23</f>
        <v>-15000</v>
      </c>
    </row>
    <row r="24" customFormat="false" ht="15" hidden="false" customHeight="false" outlineLevel="0" collapsed="false">
      <c r="A24" s="43" t="n">
        <v>44409</v>
      </c>
      <c r="B24" s="44" t="n">
        <v>351.84</v>
      </c>
      <c r="C24" s="34" t="n">
        <f aca="false">Feltételezések!$B$5</f>
        <v>15000</v>
      </c>
      <c r="D24" s="34" t="n">
        <f aca="false">C24*Feltételezések!$B$6</f>
        <v>52.5</v>
      </c>
      <c r="E24" s="45" t="n">
        <f aca="false">(C24-D24)/B24</f>
        <v>42.4837994542974</v>
      </c>
      <c r="F24" s="46" t="n">
        <f aca="false">Feltételezések!$B$8</f>
        <v>1</v>
      </c>
      <c r="G24" s="45" t="n">
        <f aca="false">MAX(E24-F24,0)</f>
        <v>41.4837994542974</v>
      </c>
      <c r="H24" s="47" t="n">
        <v>26.66</v>
      </c>
      <c r="I24" s="48" t="n">
        <f aca="false">G24/H24</f>
        <v>1.55603148740801</v>
      </c>
      <c r="J24" s="48" t="n">
        <f aca="false">J23+I24</f>
        <v>46.3288221284608</v>
      </c>
      <c r="K24" s="34" t="n">
        <f aca="false">K23+C24</f>
        <v>300000</v>
      </c>
      <c r="L24" s="45" t="n">
        <f aca="false">J24*H24</f>
        <v>1235.12639794477</v>
      </c>
      <c r="M24" s="34" t="n">
        <f aca="false">L24*B24</f>
        <v>434566.871852886</v>
      </c>
      <c r="N24" s="35" t="n">
        <f aca="false">M24-K24</f>
        <v>134566.871852886</v>
      </c>
      <c r="O24" s="36" t="n">
        <f aca="false">N24/K24</f>
        <v>0.448556239509621</v>
      </c>
      <c r="P24" s="35" t="n">
        <f aca="false">-C24</f>
        <v>-15000</v>
      </c>
    </row>
    <row r="25" customFormat="false" ht="15" hidden="false" customHeight="false" outlineLevel="0" collapsed="false">
      <c r="A25" s="43" t="n">
        <v>44440</v>
      </c>
      <c r="B25" s="44" t="n">
        <v>352.51</v>
      </c>
      <c r="C25" s="34" t="n">
        <f aca="false">Feltételezések!$B$5</f>
        <v>15000</v>
      </c>
      <c r="D25" s="34" t="n">
        <f aca="false">C25*Feltételezések!$B$6</f>
        <v>52.5</v>
      </c>
      <c r="E25" s="45" t="n">
        <f aca="false">(C25-D25)/B25</f>
        <v>42.4030523956767</v>
      </c>
      <c r="F25" s="46" t="n">
        <f aca="false">Feltételezések!$B$8</f>
        <v>1</v>
      </c>
      <c r="G25" s="45" t="n">
        <f aca="false">MAX(E25-F25,0)</f>
        <v>41.4030523956767</v>
      </c>
      <c r="H25" s="47" t="n">
        <v>25.73</v>
      </c>
      <c r="I25" s="48" t="n">
        <f aca="false">G25/H25</f>
        <v>1.60913534378845</v>
      </c>
      <c r="J25" s="48" t="n">
        <f aca="false">J24+I25</f>
        <v>47.9379574722493</v>
      </c>
      <c r="K25" s="34" t="n">
        <f aca="false">K24+C25</f>
        <v>315000</v>
      </c>
      <c r="L25" s="45" t="n">
        <f aca="false">J25*H25</f>
        <v>1233.44364576097</v>
      </c>
      <c r="M25" s="34" t="n">
        <f aca="false">L25*B25</f>
        <v>434801.219567201</v>
      </c>
      <c r="N25" s="35" t="n">
        <f aca="false">M25-K25</f>
        <v>119801.219567201</v>
      </c>
      <c r="O25" s="36" t="n">
        <f aca="false">N25/K25</f>
        <v>0.380321331959368</v>
      </c>
      <c r="P25" s="35" t="n">
        <f aca="false">-C25</f>
        <v>-15000</v>
      </c>
    </row>
    <row r="26" customFormat="false" ht="15" hidden="false" customHeight="false" outlineLevel="0" collapsed="false">
      <c r="A26" s="43" t="n">
        <v>44470</v>
      </c>
      <c r="B26" s="44" t="n">
        <v>360.82</v>
      </c>
      <c r="C26" s="34" t="n">
        <f aca="false">Feltételezések!$B$5</f>
        <v>15000</v>
      </c>
      <c r="D26" s="34" t="n">
        <f aca="false">C26*Feltételezések!$B$6</f>
        <v>52.5</v>
      </c>
      <c r="E26" s="45" t="n">
        <f aca="false">(C26-D26)/B26</f>
        <v>41.4264730336456</v>
      </c>
      <c r="F26" s="46" t="n">
        <f aca="false">Feltételezések!$B$8</f>
        <v>1</v>
      </c>
      <c r="G26" s="45" t="n">
        <f aca="false">MAX(E26-F26,0)</f>
        <v>40.4264730336456</v>
      </c>
      <c r="H26" s="47" t="n">
        <v>29.25</v>
      </c>
      <c r="I26" s="48" t="n">
        <f aca="false">G26/H26</f>
        <v>1.38210164217592</v>
      </c>
      <c r="J26" s="48" t="n">
        <f aca="false">J25+I26</f>
        <v>49.3200591144252</v>
      </c>
      <c r="K26" s="34" t="n">
        <f aca="false">K25+C26</f>
        <v>330000</v>
      </c>
      <c r="L26" s="45" t="n">
        <f aca="false">J26*H26</f>
        <v>1442.61172909694</v>
      </c>
      <c r="M26" s="34" t="n">
        <f aca="false">L26*B26</f>
        <v>520523.164092757</v>
      </c>
      <c r="N26" s="35" t="n">
        <f aca="false">M26-K26</f>
        <v>190523.164092757</v>
      </c>
      <c r="O26" s="36" t="n">
        <f aca="false">N26/K26</f>
        <v>0.577342921493202</v>
      </c>
      <c r="P26" s="35" t="n">
        <f aca="false">-C26</f>
        <v>-15000</v>
      </c>
    </row>
    <row r="27" customFormat="false" ht="15" hidden="false" customHeight="false" outlineLevel="0" collapsed="false">
      <c r="A27" s="43" t="n">
        <v>44501</v>
      </c>
      <c r="B27" s="44" t="n">
        <v>364.5</v>
      </c>
      <c r="C27" s="34" t="n">
        <f aca="false">Feltételezések!$B$5</f>
        <v>15000</v>
      </c>
      <c r="D27" s="34" t="n">
        <f aca="false">C27*Feltételezések!$B$6</f>
        <v>52.5</v>
      </c>
      <c r="E27" s="45" t="n">
        <f aca="false">(C27-D27)/B27</f>
        <v>41.0082304526749</v>
      </c>
      <c r="F27" s="46" t="n">
        <f aca="false">Feltételezések!$B$8</f>
        <v>1</v>
      </c>
      <c r="G27" s="45" t="n">
        <f aca="false">MAX(E27-F27,0)</f>
        <v>40.0082304526749</v>
      </c>
      <c r="H27" s="47" t="n">
        <v>31.59</v>
      </c>
      <c r="I27" s="48" t="n">
        <f aca="false">G27/H27</f>
        <v>1.26648402825815</v>
      </c>
      <c r="J27" s="48" t="n">
        <f aca="false">J26+I27</f>
        <v>50.5865431426834</v>
      </c>
      <c r="K27" s="34" t="n">
        <f aca="false">K26+C27</f>
        <v>345000</v>
      </c>
      <c r="L27" s="45" t="n">
        <f aca="false">J27*H27</f>
        <v>1598.02889787737</v>
      </c>
      <c r="M27" s="34" t="n">
        <f aca="false">L27*B27</f>
        <v>582481.5332763</v>
      </c>
      <c r="N27" s="35" t="n">
        <f aca="false">M27-K27</f>
        <v>237481.5332763</v>
      </c>
      <c r="O27" s="36" t="n">
        <f aca="false">N27/K27</f>
        <v>0.688352270366088</v>
      </c>
      <c r="P27" s="35" t="n">
        <f aca="false">-C27</f>
        <v>-15000</v>
      </c>
    </row>
    <row r="28" customFormat="false" ht="15" hidden="false" customHeight="false" outlineLevel="0" collapsed="false">
      <c r="A28" s="43" t="n">
        <v>44531</v>
      </c>
      <c r="B28" s="44" t="n">
        <v>367.5</v>
      </c>
      <c r="C28" s="34" t="n">
        <f aca="false">Feltételezések!$B$5</f>
        <v>15000</v>
      </c>
      <c r="D28" s="34" t="n">
        <f aca="false">C28*Feltételezések!$B$6</f>
        <v>52.5</v>
      </c>
      <c r="E28" s="45" t="n">
        <f aca="false">(C28-D28)/B28</f>
        <v>40.6734693877551</v>
      </c>
      <c r="F28" s="46" t="n">
        <f aca="false">Feltételezések!$B$8</f>
        <v>1</v>
      </c>
      <c r="G28" s="45" t="n">
        <f aca="false">MAX(E28-F28,0)</f>
        <v>39.6734693877551</v>
      </c>
      <c r="H28" s="47" t="n">
        <v>26.82</v>
      </c>
      <c r="I28" s="48" t="n">
        <f aca="false">G28/H28</f>
        <v>1.47924941788796</v>
      </c>
      <c r="J28" s="48" t="n">
        <f aca="false">J27+I28</f>
        <v>52.0657925605713</v>
      </c>
      <c r="K28" s="34" t="n">
        <f aca="false">K27+C28</f>
        <v>360000</v>
      </c>
      <c r="L28" s="45" t="n">
        <f aca="false">J28*H28</f>
        <v>1396.40455647452</v>
      </c>
      <c r="M28" s="34" t="n">
        <f aca="false">L28*B28</f>
        <v>513178.674504387</v>
      </c>
      <c r="N28" s="35" t="n">
        <f aca="false">M28-K28</f>
        <v>153178.674504387</v>
      </c>
      <c r="O28" s="36" t="n">
        <f aca="false">N28/K28</f>
        <v>0.425496318067742</v>
      </c>
      <c r="P28" s="35" t="n">
        <f aca="false">-C28</f>
        <v>-15000</v>
      </c>
    </row>
    <row r="29" customFormat="false" ht="15" hidden="false" customHeight="false" outlineLevel="0" collapsed="false">
      <c r="A29" s="43" t="n">
        <v>44562</v>
      </c>
      <c r="B29" s="44" t="n">
        <v>358.68</v>
      </c>
      <c r="C29" s="34" t="n">
        <f aca="false">Feltételezések!$B$5</f>
        <v>15000</v>
      </c>
      <c r="D29" s="34" t="n">
        <f aca="false">C29*Feltételezések!$B$6</f>
        <v>52.5</v>
      </c>
      <c r="E29" s="45" t="n">
        <f aca="false">(C29-D29)/B29</f>
        <v>41.6736366677819</v>
      </c>
      <c r="F29" s="46" t="n">
        <f aca="false">Feltételezések!$B$8</f>
        <v>1</v>
      </c>
      <c r="G29" s="45" t="n">
        <f aca="false">MAX(E29-F29,0)</f>
        <v>40.6736366677819</v>
      </c>
      <c r="H29" s="47" t="n">
        <v>30.36</v>
      </c>
      <c r="I29" s="48" t="n">
        <f aca="false">G29/H29</f>
        <v>1.33971135269374</v>
      </c>
      <c r="J29" s="48" t="n">
        <f aca="false">J28+I29</f>
        <v>53.4055039132651</v>
      </c>
      <c r="K29" s="34" t="n">
        <f aca="false">K28+C29</f>
        <v>375000</v>
      </c>
      <c r="L29" s="45" t="n">
        <f aca="false">J29*H29</f>
        <v>1621.39109880673</v>
      </c>
      <c r="M29" s="34" t="n">
        <f aca="false">L29*B29</f>
        <v>581560.559319997</v>
      </c>
      <c r="N29" s="35" t="n">
        <f aca="false">M29-K29</f>
        <v>206560.559319997</v>
      </c>
      <c r="O29" s="36" t="n">
        <f aca="false">N29/K29</f>
        <v>0.550828158186658</v>
      </c>
      <c r="P29" s="35" t="n">
        <f aca="false">-C29</f>
        <v>-15000</v>
      </c>
    </row>
    <row r="30" customFormat="false" ht="15" hidden="false" customHeight="false" outlineLevel="0" collapsed="false">
      <c r="A30" s="43" t="n">
        <v>44593</v>
      </c>
      <c r="B30" s="44" t="n">
        <v>356.97</v>
      </c>
      <c r="C30" s="34" t="n">
        <f aca="false">Feltételezések!$B$5</f>
        <v>15000</v>
      </c>
      <c r="D30" s="34" t="n">
        <f aca="false">C30*Feltételezések!$B$6</f>
        <v>52.5</v>
      </c>
      <c r="E30" s="45" t="n">
        <f aca="false">(C30-D30)/B30</f>
        <v>41.873266661064</v>
      </c>
      <c r="F30" s="46" t="n">
        <f aca="false">Feltételezések!$B$8</f>
        <v>1</v>
      </c>
      <c r="G30" s="45" t="n">
        <f aca="false">MAX(E30-F30,0)</f>
        <v>40.873266661064</v>
      </c>
      <c r="H30" s="47" t="n">
        <v>35</v>
      </c>
      <c r="I30" s="48" t="n">
        <f aca="false">G30/H30</f>
        <v>1.16780761888754</v>
      </c>
      <c r="J30" s="48" t="n">
        <f aca="false">J29+I30</f>
        <v>54.5733115321526</v>
      </c>
      <c r="K30" s="34" t="n">
        <f aca="false">K29+C30</f>
        <v>390000</v>
      </c>
      <c r="L30" s="45" t="n">
        <f aca="false">J30*H30</f>
        <v>1910.06590362534</v>
      </c>
      <c r="M30" s="34" t="n">
        <f aca="false">L30*B30</f>
        <v>681836.225617138</v>
      </c>
      <c r="N30" s="35" t="n">
        <f aca="false">M30-K30</f>
        <v>291836.225617138</v>
      </c>
      <c r="O30" s="36" t="n">
        <f aca="false">N30/K30</f>
        <v>0.748298014402918</v>
      </c>
      <c r="P30" s="35" t="n">
        <f aca="false">-C30</f>
        <v>-15000</v>
      </c>
    </row>
    <row r="31" customFormat="false" ht="15" hidden="false" customHeight="false" outlineLevel="0" collapsed="false">
      <c r="A31" s="43" t="n">
        <v>44621</v>
      </c>
      <c r="B31" s="44" t="n">
        <v>376.64</v>
      </c>
      <c r="C31" s="34" t="n">
        <f aca="false">Feltételezések!$B$5</f>
        <v>15000</v>
      </c>
      <c r="D31" s="34" t="n">
        <f aca="false">C31*Feltételezések!$B$6</f>
        <v>52.5</v>
      </c>
      <c r="E31" s="45" t="n">
        <f aca="false">(C31-D31)/B31</f>
        <v>39.6864379779099</v>
      </c>
      <c r="F31" s="46" t="n">
        <f aca="false">Feltételezések!$B$8</f>
        <v>1</v>
      </c>
      <c r="G31" s="45" t="n">
        <f aca="false">MAX(E31-F31,0)</f>
        <v>38.6864379779099</v>
      </c>
      <c r="H31" s="47" t="n">
        <v>42.2</v>
      </c>
      <c r="I31" s="48" t="n">
        <f aca="false">G31/H31</f>
        <v>0.916740236443363</v>
      </c>
      <c r="J31" s="48" t="n">
        <f aca="false">J30+I31</f>
        <v>55.490051768596</v>
      </c>
      <c r="K31" s="34" t="n">
        <f aca="false">K30+C31</f>
        <v>405000</v>
      </c>
      <c r="L31" s="45" t="n">
        <f aca="false">J31*H31</f>
        <v>2341.68018463475</v>
      </c>
      <c r="M31" s="34" t="n">
        <f aca="false">L31*B31</f>
        <v>881970.424740832</v>
      </c>
      <c r="N31" s="35" t="n">
        <f aca="false">M31-K31</f>
        <v>476970.424740832</v>
      </c>
      <c r="O31" s="36" t="n">
        <f aca="false">N31/K31</f>
        <v>1.1777047524465</v>
      </c>
      <c r="P31" s="35" t="n">
        <f aca="false">-C31</f>
        <v>-15000</v>
      </c>
    </row>
    <row r="32" customFormat="false" ht="15" hidden="false" customHeight="false" outlineLevel="0" collapsed="false">
      <c r="A32" s="43" t="n">
        <v>44652</v>
      </c>
      <c r="B32" s="44" t="n">
        <v>374.87</v>
      </c>
      <c r="C32" s="34" t="n">
        <f aca="false">Feltételezések!$B$5</f>
        <v>15000</v>
      </c>
      <c r="D32" s="34" t="n">
        <f aca="false">C32*Feltételezések!$B$6</f>
        <v>52.5</v>
      </c>
      <c r="E32" s="45" t="n">
        <f aca="false">(C32-D32)/B32</f>
        <v>39.8738229252808</v>
      </c>
      <c r="F32" s="46" t="n">
        <f aca="false">Feltételezések!$B$8</f>
        <v>1</v>
      </c>
      <c r="G32" s="45" t="n">
        <f aca="false">MAX(E32-F32,0)</f>
        <v>38.8738229252808</v>
      </c>
      <c r="H32" s="47" t="n">
        <v>44.59</v>
      </c>
      <c r="I32" s="48" t="n">
        <f aca="false">G32/H32</f>
        <v>0.871805851654648</v>
      </c>
      <c r="J32" s="48" t="n">
        <f aca="false">J31+I32</f>
        <v>56.3618576202506</v>
      </c>
      <c r="K32" s="34" t="n">
        <f aca="false">K31+C32</f>
        <v>420000</v>
      </c>
      <c r="L32" s="45" t="n">
        <f aca="false">J32*H32</f>
        <v>2513.17523128698</v>
      </c>
      <c r="M32" s="34" t="n">
        <f aca="false">L32*B32</f>
        <v>942113.998952548</v>
      </c>
      <c r="N32" s="35" t="n">
        <f aca="false">M32-K32</f>
        <v>522113.998952548</v>
      </c>
      <c r="O32" s="36" t="n">
        <f aca="false">N32/K32</f>
        <v>1.24312856893464</v>
      </c>
      <c r="P32" s="35" t="n">
        <f aca="false">-C32</f>
        <v>-15000</v>
      </c>
    </row>
    <row r="33" customFormat="false" ht="15" hidden="false" customHeight="false" outlineLevel="0" collapsed="false">
      <c r="A33" s="43" t="n">
        <v>44682</v>
      </c>
      <c r="B33" s="44" t="n">
        <v>384.45</v>
      </c>
      <c r="C33" s="34" t="n">
        <f aca="false">Feltételezések!$B$5</f>
        <v>15000</v>
      </c>
      <c r="D33" s="34" t="n">
        <f aca="false">C33*Feltételezések!$B$6</f>
        <v>52.5</v>
      </c>
      <c r="E33" s="45" t="n">
        <f aca="false">(C33-D33)/B33</f>
        <v>38.8802184939524</v>
      </c>
      <c r="F33" s="46" t="n">
        <f aca="false">Feltételezések!$B$8</f>
        <v>1</v>
      </c>
      <c r="G33" s="45" t="n">
        <f aca="false">MAX(E33-F33,0)</f>
        <v>37.8802184939524</v>
      </c>
      <c r="H33" s="47" t="n">
        <v>48.69</v>
      </c>
      <c r="I33" s="48" t="n">
        <f aca="false">G33/H33</f>
        <v>0.777987646209743</v>
      </c>
      <c r="J33" s="48" t="n">
        <f aca="false">J32+I33</f>
        <v>57.1398452664604</v>
      </c>
      <c r="K33" s="34" t="n">
        <f aca="false">K32+C33</f>
        <v>435000</v>
      </c>
      <c r="L33" s="45" t="n">
        <f aca="false">J33*H33</f>
        <v>2782.13906602395</v>
      </c>
      <c r="M33" s="34" t="n">
        <f aca="false">L33*B33</f>
        <v>1069593.36393291</v>
      </c>
      <c r="N33" s="35" t="n">
        <f aca="false">M33-K33</f>
        <v>634593.363932909</v>
      </c>
      <c r="O33" s="36" t="n">
        <f aca="false">N33/K33</f>
        <v>1.458835319386</v>
      </c>
      <c r="P33" s="35" t="n">
        <f aca="false">-C33</f>
        <v>-15000</v>
      </c>
    </row>
    <row r="34" customFormat="false" ht="15" hidden="false" customHeight="false" outlineLevel="0" collapsed="false">
      <c r="A34" s="43" t="n">
        <v>44713</v>
      </c>
      <c r="B34" s="44" t="n">
        <v>396.66</v>
      </c>
      <c r="C34" s="34" t="n">
        <f aca="false">Feltételezések!$B$5</f>
        <v>15000</v>
      </c>
      <c r="D34" s="34" t="n">
        <f aca="false">C34*Feltételezések!$B$6</f>
        <v>52.5</v>
      </c>
      <c r="E34" s="45" t="n">
        <f aca="false">(C34-D34)/B34</f>
        <v>37.6834064438058</v>
      </c>
      <c r="F34" s="46" t="n">
        <f aca="false">Feltételezések!$B$8</f>
        <v>1</v>
      </c>
      <c r="G34" s="45" t="n">
        <f aca="false">MAX(E34-F34,0)</f>
        <v>36.6834064438058</v>
      </c>
      <c r="H34" s="47" t="n">
        <v>52.24</v>
      </c>
      <c r="I34" s="48" t="n">
        <f aca="false">G34/H34</f>
        <v>0.702209158572086</v>
      </c>
      <c r="J34" s="48" t="n">
        <f aca="false">J33+I34</f>
        <v>57.8420544250324</v>
      </c>
      <c r="K34" s="34" t="n">
        <f aca="false">K33+C34</f>
        <v>450000</v>
      </c>
      <c r="L34" s="45" t="n">
        <f aca="false">J34*H34</f>
        <v>3021.6689231637</v>
      </c>
      <c r="M34" s="34" t="n">
        <f aca="false">L34*B34</f>
        <v>1198575.19506211</v>
      </c>
      <c r="N34" s="35" t="n">
        <f aca="false">M34-K34</f>
        <v>748575.195062111</v>
      </c>
      <c r="O34" s="36" t="n">
        <f aca="false">N34/K34</f>
        <v>1.66350043347136</v>
      </c>
      <c r="P34" s="35" t="n">
        <f aca="false">-C34</f>
        <v>-15000</v>
      </c>
    </row>
    <row r="35" customFormat="false" ht="15" hidden="false" customHeight="false" outlineLevel="0" collapsed="false">
      <c r="A35" s="43" t="n">
        <v>44743</v>
      </c>
      <c r="B35" s="44" t="n">
        <v>404.1</v>
      </c>
      <c r="C35" s="34" t="n">
        <f aca="false">Feltételezések!$B$5</f>
        <v>15000</v>
      </c>
      <c r="D35" s="34" t="n">
        <f aca="false">C35*Feltételezések!$B$6</f>
        <v>52.5</v>
      </c>
      <c r="E35" s="45" t="n">
        <f aca="false">(C35-D35)/B35</f>
        <v>36.9896065330364</v>
      </c>
      <c r="F35" s="46" t="n">
        <f aca="false">Feltételezések!$B$8</f>
        <v>1</v>
      </c>
      <c r="G35" s="45" t="n">
        <f aca="false">MAX(E35-F35,0)</f>
        <v>35.9896065330364</v>
      </c>
      <c r="H35" s="47" t="n">
        <v>52.76</v>
      </c>
      <c r="I35" s="48" t="n">
        <f aca="false">G35/H35</f>
        <v>0.682138107146254</v>
      </c>
      <c r="J35" s="48" t="n">
        <f aca="false">J34+I35</f>
        <v>58.5241925321787</v>
      </c>
      <c r="K35" s="34" t="n">
        <f aca="false">K34+C35</f>
        <v>465000</v>
      </c>
      <c r="L35" s="45" t="n">
        <f aca="false">J35*H35</f>
        <v>3087.73639799775</v>
      </c>
      <c r="M35" s="34" t="n">
        <f aca="false">L35*B35</f>
        <v>1247754.27843089</v>
      </c>
      <c r="N35" s="35" t="n">
        <f aca="false">M35-K35</f>
        <v>782754.27843089</v>
      </c>
      <c r="O35" s="36" t="n">
        <f aca="false">N35/K35</f>
        <v>1.68334253425998</v>
      </c>
      <c r="P35" s="35" t="n">
        <f aca="false">-C35</f>
        <v>-15000</v>
      </c>
    </row>
    <row r="36" customFormat="false" ht="15" hidden="false" customHeight="false" outlineLevel="0" collapsed="false">
      <c r="A36" s="43" t="n">
        <v>44774</v>
      </c>
      <c r="B36" s="44" t="n">
        <v>402.1</v>
      </c>
      <c r="C36" s="34" t="n">
        <f aca="false">Feltételezések!$B$5</f>
        <v>15000</v>
      </c>
      <c r="D36" s="34" t="n">
        <f aca="false">C36*Feltételezések!$B$6</f>
        <v>52.5</v>
      </c>
      <c r="E36" s="45" t="n">
        <f aca="false">(C36-D36)/B36</f>
        <v>37.1735886595374</v>
      </c>
      <c r="F36" s="46" t="n">
        <f aca="false">Feltételezések!$B$8</f>
        <v>1</v>
      </c>
      <c r="G36" s="45" t="n">
        <f aca="false">MAX(E36-F36,0)</f>
        <v>36.1735886595374</v>
      </c>
      <c r="H36" s="47" t="n">
        <v>50.17</v>
      </c>
      <c r="I36" s="48" t="n">
        <f aca="false">G36/H36</f>
        <v>0.721020304156616</v>
      </c>
      <c r="J36" s="48" t="n">
        <f aca="false">J35+I36</f>
        <v>59.2452128363353</v>
      </c>
      <c r="K36" s="34" t="n">
        <f aca="false">K35+C36</f>
        <v>480000</v>
      </c>
      <c r="L36" s="45" t="n">
        <f aca="false">J36*H36</f>
        <v>2972.33232799894</v>
      </c>
      <c r="M36" s="34" t="n">
        <f aca="false">L36*B36</f>
        <v>1195174.82908838</v>
      </c>
      <c r="N36" s="35" t="n">
        <f aca="false">M36-K36</f>
        <v>715174.829088375</v>
      </c>
      <c r="O36" s="36" t="n">
        <f aca="false">N36/K36</f>
        <v>1.48994756060078</v>
      </c>
      <c r="P36" s="35" t="n">
        <f aca="false">-C36</f>
        <v>-15000</v>
      </c>
    </row>
    <row r="37" customFormat="false" ht="15" hidden="false" customHeight="false" outlineLevel="0" collapsed="false">
      <c r="A37" s="43" t="n">
        <v>44805</v>
      </c>
      <c r="B37" s="44" t="n">
        <v>404.19</v>
      </c>
      <c r="C37" s="34" t="n">
        <f aca="false">Feltételezések!$B$5</f>
        <v>15000</v>
      </c>
      <c r="D37" s="34" t="n">
        <f aca="false">C37*Feltételezések!$B$6</f>
        <v>52.5</v>
      </c>
      <c r="E37" s="45" t="n">
        <f aca="false">(C37-D37)/B37</f>
        <v>36.9813701477028</v>
      </c>
      <c r="F37" s="46" t="n">
        <f aca="false">Feltételezések!$B$8</f>
        <v>1</v>
      </c>
      <c r="G37" s="45" t="n">
        <f aca="false">MAX(E37-F37,0)</f>
        <v>35.9813701477028</v>
      </c>
      <c r="H37" s="47" t="n">
        <v>48.44</v>
      </c>
      <c r="I37" s="48" t="n">
        <f aca="false">G37/H37</f>
        <v>0.74280285193441</v>
      </c>
      <c r="J37" s="48" t="n">
        <f aca="false">J36+I37</f>
        <v>59.9880156882697</v>
      </c>
      <c r="K37" s="34" t="n">
        <f aca="false">K36+C37</f>
        <v>495000</v>
      </c>
      <c r="L37" s="45" t="n">
        <f aca="false">J37*H37</f>
        <v>2905.81947993979</v>
      </c>
      <c r="M37" s="34" t="n">
        <f aca="false">L37*B37</f>
        <v>1174503.17559686</v>
      </c>
      <c r="N37" s="35" t="n">
        <f aca="false">M37-K37</f>
        <v>679503.175596862</v>
      </c>
      <c r="O37" s="36" t="n">
        <f aca="false">N37/K37</f>
        <v>1.37273368807447</v>
      </c>
      <c r="P37" s="35" t="n">
        <f aca="false">-C37</f>
        <v>-15000</v>
      </c>
    </row>
    <row r="38" customFormat="false" ht="15" hidden="false" customHeight="false" outlineLevel="0" collapsed="false">
      <c r="A38" s="43" t="n">
        <v>44835</v>
      </c>
      <c r="B38" s="44" t="n">
        <v>418.31</v>
      </c>
      <c r="C38" s="34" t="n">
        <f aca="false">Feltételezések!$B$5</f>
        <v>15000</v>
      </c>
      <c r="D38" s="34" t="n">
        <f aca="false">C38*Feltételezések!$B$6</f>
        <v>52.5</v>
      </c>
      <c r="E38" s="45" t="n">
        <f aca="false">(C38-D38)/B38</f>
        <v>35.7330687767445</v>
      </c>
      <c r="F38" s="46" t="n">
        <f aca="false">Feltételezések!$B$8</f>
        <v>1</v>
      </c>
      <c r="G38" s="45" t="n">
        <f aca="false">MAX(E38-F38,0)</f>
        <v>34.7330687767445</v>
      </c>
      <c r="H38" s="47" t="n">
        <v>46.13</v>
      </c>
      <c r="I38" s="48" t="n">
        <f aca="false">G38/H38</f>
        <v>0.752938841897778</v>
      </c>
      <c r="J38" s="48" t="n">
        <f aca="false">J37+I38</f>
        <v>60.7409545301675</v>
      </c>
      <c r="K38" s="34" t="n">
        <f aca="false">K37+C38</f>
        <v>510000</v>
      </c>
      <c r="L38" s="45" t="n">
        <f aca="false">J38*H38</f>
        <v>2801.98023247663</v>
      </c>
      <c r="M38" s="34" t="n">
        <f aca="false">L38*B38</f>
        <v>1172096.3510473</v>
      </c>
      <c r="N38" s="35" t="n">
        <f aca="false">M38-K38</f>
        <v>662096.351047298</v>
      </c>
      <c r="O38" s="36" t="n">
        <f aca="false">N38/K38</f>
        <v>1.29822813930843</v>
      </c>
      <c r="P38" s="35" t="n">
        <f aca="false">-C38</f>
        <v>-15000</v>
      </c>
    </row>
    <row r="39" customFormat="false" ht="15" hidden="false" customHeight="false" outlineLevel="0" collapsed="false">
      <c r="A39" s="43" t="n">
        <v>44866</v>
      </c>
      <c r="B39" s="44" t="n">
        <v>406.68</v>
      </c>
      <c r="C39" s="34" t="n">
        <f aca="false">Feltételezések!$B$5</f>
        <v>15000</v>
      </c>
      <c r="D39" s="34" t="n">
        <f aca="false">C39*Feltételezések!$B$6</f>
        <v>52.5</v>
      </c>
      <c r="E39" s="45" t="n">
        <f aca="false">(C39-D39)/B39</f>
        <v>36.7549424609029</v>
      </c>
      <c r="F39" s="46" t="n">
        <f aca="false">Feltételezések!$B$8</f>
        <v>1</v>
      </c>
      <c r="G39" s="45" t="n">
        <f aca="false">MAX(E39-F39,0)</f>
        <v>35.7549424609029</v>
      </c>
      <c r="H39" s="47" t="n">
        <v>51.31</v>
      </c>
      <c r="I39" s="48" t="n">
        <f aca="false">G39/H39</f>
        <v>0.69684159931598</v>
      </c>
      <c r="J39" s="48" t="n">
        <f aca="false">J38+I39</f>
        <v>61.4377961294835</v>
      </c>
      <c r="K39" s="34" t="n">
        <f aca="false">K38+C39</f>
        <v>525000</v>
      </c>
      <c r="L39" s="45" t="n">
        <f aca="false">J39*H39</f>
        <v>3152.3733194038</v>
      </c>
      <c r="M39" s="34" t="n">
        <f aca="false">L39*B39</f>
        <v>1282007.18153514</v>
      </c>
      <c r="N39" s="35" t="n">
        <f aca="false">M39-K39</f>
        <v>757007.181535136</v>
      </c>
      <c r="O39" s="36" t="n">
        <f aca="false">N39/K39</f>
        <v>1.44191844101931</v>
      </c>
      <c r="P39" s="35" t="n">
        <f aca="false">-C39</f>
        <v>-15000</v>
      </c>
    </row>
    <row r="40" customFormat="false" ht="15" hidden="false" customHeight="false" outlineLevel="0" collapsed="false">
      <c r="A40" s="43" t="n">
        <v>44896</v>
      </c>
      <c r="B40" s="44" t="n">
        <v>407.68</v>
      </c>
      <c r="C40" s="34" t="n">
        <f aca="false">Feltételezések!$B$5</f>
        <v>15000</v>
      </c>
      <c r="D40" s="34" t="n">
        <f aca="false">C40*Feltételezések!$B$6</f>
        <v>52.5</v>
      </c>
      <c r="E40" s="45" t="n">
        <f aca="false">(C40-D40)/B40</f>
        <v>36.6647861067504</v>
      </c>
      <c r="F40" s="46" t="n">
        <f aca="false">Feltételezések!$B$8</f>
        <v>1</v>
      </c>
      <c r="G40" s="45" t="n">
        <f aca="false">MAX(E40-F40,0)</f>
        <v>35.6647861067504</v>
      </c>
      <c r="H40" s="47" t="n">
        <v>46.28</v>
      </c>
      <c r="I40" s="48" t="n">
        <f aca="false">G40/H40</f>
        <v>0.770630641891754</v>
      </c>
      <c r="J40" s="48" t="n">
        <f aca="false">J39+I40</f>
        <v>62.2084267713752</v>
      </c>
      <c r="K40" s="34" t="n">
        <f aca="false">K39+C40</f>
        <v>540000</v>
      </c>
      <c r="L40" s="45" t="n">
        <f aca="false">J40*H40</f>
        <v>2879.00599097925</v>
      </c>
      <c r="M40" s="34" t="n">
        <f aca="false">L40*B40</f>
        <v>1173713.16240242</v>
      </c>
      <c r="N40" s="35" t="n">
        <f aca="false">M40-K40</f>
        <v>633713.162402419</v>
      </c>
      <c r="O40" s="36" t="n">
        <f aca="false">N40/K40</f>
        <v>1.17354289333781</v>
      </c>
      <c r="P40" s="35" t="n">
        <f aca="false">-C40</f>
        <v>-15000</v>
      </c>
    </row>
    <row r="41" customFormat="false" ht="15" hidden="false" customHeight="false" outlineLevel="0" collapsed="false">
      <c r="A41" s="43" t="n">
        <v>44927</v>
      </c>
      <c r="B41" s="44" t="n">
        <v>396.03</v>
      </c>
      <c r="C41" s="34" t="n">
        <f aca="false">Feltételezések!$B$5</f>
        <v>15000</v>
      </c>
      <c r="D41" s="34" t="n">
        <f aca="false">C41*Feltételezések!$B$6</f>
        <v>52.5</v>
      </c>
      <c r="E41" s="45" t="n">
        <f aca="false">(C41-D41)/B41</f>
        <v>37.7433527763048</v>
      </c>
      <c r="F41" s="46" t="n">
        <f aca="false">Feltételezések!$B$8</f>
        <v>1</v>
      </c>
      <c r="G41" s="45" t="n">
        <f aca="false">MAX(E41-F41,0)</f>
        <v>36.7433527763048</v>
      </c>
      <c r="H41" s="47" t="n">
        <v>44.98</v>
      </c>
      <c r="I41" s="48" t="n">
        <f aca="false">G41/H41</f>
        <v>0.816882009255332</v>
      </c>
      <c r="J41" s="48" t="n">
        <f aca="false">J40+I41</f>
        <v>63.0253087806306</v>
      </c>
      <c r="K41" s="34" t="n">
        <f aca="false">K40+C41</f>
        <v>555000</v>
      </c>
      <c r="L41" s="45" t="n">
        <f aca="false">J41*H41</f>
        <v>2834.87838895276</v>
      </c>
      <c r="M41" s="34" t="n">
        <f aca="false">L41*B41</f>
        <v>1122696.88837696</v>
      </c>
      <c r="N41" s="35" t="n">
        <f aca="false">M41-K41</f>
        <v>567696.888376962</v>
      </c>
      <c r="O41" s="36" t="n">
        <f aca="false">N41/K41</f>
        <v>1.02287727635489</v>
      </c>
      <c r="P41" s="35" t="n">
        <f aca="false">-C41</f>
        <v>-15000</v>
      </c>
    </row>
    <row r="42" customFormat="false" ht="15" hidden="false" customHeight="false" outlineLevel="0" collapsed="false">
      <c r="A42" s="43" t="n">
        <v>44958</v>
      </c>
      <c r="B42" s="44" t="n">
        <v>384.91</v>
      </c>
      <c r="C42" s="34" t="n">
        <f aca="false">Feltételezések!$B$5</f>
        <v>15000</v>
      </c>
      <c r="D42" s="34" t="n">
        <f aca="false">C42*Feltételezések!$B$6</f>
        <v>52.5</v>
      </c>
      <c r="E42" s="45" t="n">
        <f aca="false">(C42-D42)/B42</f>
        <v>38.8337533449378</v>
      </c>
      <c r="F42" s="46" t="n">
        <f aca="false">Feltételezések!$B$8</f>
        <v>1</v>
      </c>
      <c r="G42" s="45" t="n">
        <f aca="false">MAX(E42-F42,0)</f>
        <v>37.8337533449378</v>
      </c>
      <c r="H42" s="47" t="n">
        <v>42.39</v>
      </c>
      <c r="I42" s="48" t="n">
        <f aca="false">G42/H42</f>
        <v>0.892516002475531</v>
      </c>
      <c r="J42" s="48" t="n">
        <f aca="false">J41+I42</f>
        <v>63.9178247831061</v>
      </c>
      <c r="K42" s="34" t="n">
        <f aca="false">K41+C42</f>
        <v>570000</v>
      </c>
      <c r="L42" s="45" t="n">
        <f aca="false">J42*H42</f>
        <v>2709.47659255587</v>
      </c>
      <c r="M42" s="34" t="n">
        <f aca="false">L42*B42</f>
        <v>1042904.63524068</v>
      </c>
      <c r="N42" s="35" t="n">
        <f aca="false">M42-K42</f>
        <v>472904.635240679</v>
      </c>
      <c r="O42" s="36" t="n">
        <f aca="false">N42/K42</f>
        <v>0.829657254808209</v>
      </c>
      <c r="P42" s="35" t="n">
        <f aca="false">-C42</f>
        <v>-15000</v>
      </c>
    </row>
    <row r="43" customFormat="false" ht="15" hidden="false" customHeight="false" outlineLevel="0" collapsed="false">
      <c r="A43" s="43" t="n">
        <v>44986</v>
      </c>
      <c r="B43" s="44" t="n">
        <v>385.01</v>
      </c>
      <c r="C43" s="34" t="n">
        <f aca="false">Feltételezések!$B$5</f>
        <v>15000</v>
      </c>
      <c r="D43" s="34" t="n">
        <f aca="false">C43*Feltételezések!$B$6</f>
        <v>52.5</v>
      </c>
      <c r="E43" s="45" t="n">
        <f aca="false">(C43-D43)/B43</f>
        <v>38.8236669177424</v>
      </c>
      <c r="F43" s="46" t="n">
        <f aca="false">Feltételezések!$B$8</f>
        <v>1</v>
      </c>
      <c r="G43" s="45" t="n">
        <f aca="false">MAX(E43-F43,0)</f>
        <v>37.8236669177424</v>
      </c>
      <c r="H43" s="47" t="n">
        <v>44.24</v>
      </c>
      <c r="I43" s="48" t="n">
        <f aca="false">G43/H43</f>
        <v>0.854965346241917</v>
      </c>
      <c r="J43" s="48" t="n">
        <f aca="false">J42+I43</f>
        <v>64.772790129348</v>
      </c>
      <c r="K43" s="34" t="n">
        <f aca="false">K42+C43</f>
        <v>585000</v>
      </c>
      <c r="L43" s="45" t="n">
        <f aca="false">J43*H43</f>
        <v>2865.54823532236</v>
      </c>
      <c r="M43" s="34" t="n">
        <f aca="false">L43*B43</f>
        <v>1103264.72608146</v>
      </c>
      <c r="N43" s="35" t="n">
        <f aca="false">M43-K43</f>
        <v>518264.72608146</v>
      </c>
      <c r="O43" s="36" t="n">
        <f aca="false">N43/K43</f>
        <v>0.885922608686257</v>
      </c>
      <c r="P43" s="35" t="n">
        <f aca="false">-C43</f>
        <v>-15000</v>
      </c>
    </row>
    <row r="44" customFormat="false" ht="15" hidden="false" customHeight="false" outlineLevel="0" collapsed="false">
      <c r="A44" s="43" t="n">
        <v>45017</v>
      </c>
      <c r="B44" s="44" t="n">
        <v>375.34</v>
      </c>
      <c r="C44" s="34" t="n">
        <f aca="false">Feltételezések!$B$5</f>
        <v>15000</v>
      </c>
      <c r="D44" s="34" t="n">
        <f aca="false">C44*Feltételezések!$B$6</f>
        <v>52.5</v>
      </c>
      <c r="E44" s="45" t="n">
        <f aca="false">(C44-D44)/B44</f>
        <v>39.8238930036767</v>
      </c>
      <c r="F44" s="46" t="n">
        <f aca="false">Feltételezések!$B$8</f>
        <v>1</v>
      </c>
      <c r="G44" s="45" t="n">
        <f aca="false">MAX(E44-F44,0)</f>
        <v>38.8238930036767</v>
      </c>
      <c r="H44" s="47" t="n">
        <v>41.62</v>
      </c>
      <c r="I44" s="48" t="n">
        <f aca="false">G44/H44</f>
        <v>0.932818188459315</v>
      </c>
      <c r="J44" s="48" t="n">
        <f aca="false">J43+I44</f>
        <v>65.7056083178073</v>
      </c>
      <c r="K44" s="34" t="n">
        <f aca="false">K43+C44</f>
        <v>600000</v>
      </c>
      <c r="L44" s="45" t="n">
        <f aca="false">J44*H44</f>
        <v>2734.66741818714</v>
      </c>
      <c r="M44" s="34" t="n">
        <f aca="false">L44*B44</f>
        <v>1026430.06874236</v>
      </c>
      <c r="N44" s="35" t="n">
        <f aca="false">M44-K44</f>
        <v>426430.068742361</v>
      </c>
      <c r="O44" s="36" t="n">
        <f aca="false">N44/K44</f>
        <v>0.710716781237269</v>
      </c>
      <c r="P44" s="35" t="n">
        <f aca="false">-C44</f>
        <v>-15000</v>
      </c>
    </row>
    <row r="45" customFormat="false" ht="15" hidden="false" customHeight="false" outlineLevel="0" collapsed="false">
      <c r="A45" s="43" t="n">
        <v>45047</v>
      </c>
      <c r="B45" s="44" t="n">
        <v>372.37</v>
      </c>
      <c r="C45" s="34" t="n">
        <f aca="false">Feltételezések!$B$5</f>
        <v>15000</v>
      </c>
      <c r="D45" s="34" t="n">
        <f aca="false">C45*Feltételezések!$B$6</f>
        <v>52.5</v>
      </c>
      <c r="E45" s="45" t="n">
        <f aca="false">(C45-D45)/B45</f>
        <v>40.141525901657</v>
      </c>
      <c r="F45" s="46" t="n">
        <f aca="false">Feltételezések!$B$8</f>
        <v>1</v>
      </c>
      <c r="G45" s="45" t="n">
        <f aca="false">MAX(E45-F45,0)</f>
        <v>39.141525901657</v>
      </c>
      <c r="H45" s="47" t="n">
        <v>41.06</v>
      </c>
      <c r="I45" s="48" t="n">
        <f aca="false">G45/H45</f>
        <v>0.953276324930759</v>
      </c>
      <c r="J45" s="48" t="n">
        <f aca="false">J44+I45</f>
        <v>66.6588846427381</v>
      </c>
      <c r="K45" s="34" t="n">
        <f aca="false">K44+C45</f>
        <v>615000</v>
      </c>
      <c r="L45" s="45" t="n">
        <f aca="false">J45*H45</f>
        <v>2737.01380343083</v>
      </c>
      <c r="M45" s="34" t="n">
        <f aca="false">L45*B45</f>
        <v>1019181.82998354</v>
      </c>
      <c r="N45" s="35" t="n">
        <f aca="false">M45-K45</f>
        <v>404181.829983537</v>
      </c>
      <c r="O45" s="36" t="n">
        <f aca="false">N45/K45</f>
        <v>0.657206227615507</v>
      </c>
      <c r="P45" s="35" t="n">
        <f aca="false">-C45</f>
        <v>-15000</v>
      </c>
    </row>
    <row r="46" customFormat="false" ht="15" hidden="false" customHeight="false" outlineLevel="0" collapsed="false">
      <c r="A46" s="43" t="n">
        <v>45078</v>
      </c>
      <c r="B46" s="44" t="n">
        <v>370.6</v>
      </c>
      <c r="C46" s="34" t="n">
        <f aca="false">Feltételezések!$B$5</f>
        <v>15000</v>
      </c>
      <c r="D46" s="34" t="n">
        <f aca="false">C46*Feltételezések!$B$6</f>
        <v>52.5</v>
      </c>
      <c r="E46" s="45" t="n">
        <f aca="false">(C46-D46)/B46</f>
        <v>40.3332433890988</v>
      </c>
      <c r="F46" s="46" t="n">
        <f aca="false">Feltételezések!$B$8</f>
        <v>1</v>
      </c>
      <c r="G46" s="45" t="n">
        <f aca="false">MAX(E46-F46,0)</f>
        <v>39.3332433890988</v>
      </c>
      <c r="H46" s="47" t="n">
        <v>39.8</v>
      </c>
      <c r="I46" s="48" t="n">
        <f aca="false">G46/H46</f>
        <v>0.98827244696228</v>
      </c>
      <c r="J46" s="48" t="n">
        <f aca="false">J45+I46</f>
        <v>67.6471570897004</v>
      </c>
      <c r="K46" s="34" t="n">
        <f aca="false">K45+C46</f>
        <v>630000</v>
      </c>
      <c r="L46" s="45" t="n">
        <f aca="false">J46*H46</f>
        <v>2692.35685217007</v>
      </c>
      <c r="M46" s="34" t="n">
        <f aca="false">L46*B46</f>
        <v>997787.44941423</v>
      </c>
      <c r="N46" s="35" t="n">
        <f aca="false">M46-K46</f>
        <v>367787.44941423</v>
      </c>
      <c r="O46" s="36" t="n">
        <f aca="false">N46/K46</f>
        <v>0.583789602244809</v>
      </c>
      <c r="P46" s="35" t="n">
        <f aca="false">-C46</f>
        <v>-15000</v>
      </c>
    </row>
    <row r="47" customFormat="false" ht="15" hidden="false" customHeight="false" outlineLevel="0" collapsed="false">
      <c r="A47" s="43" t="n">
        <v>45108</v>
      </c>
      <c r="B47" s="44" t="n">
        <v>379.04</v>
      </c>
      <c r="C47" s="34" t="n">
        <f aca="false">Feltételezések!$B$5</f>
        <v>15000</v>
      </c>
      <c r="D47" s="34" t="n">
        <f aca="false">C47*Feltételezések!$B$6</f>
        <v>52.5</v>
      </c>
      <c r="E47" s="45" t="n">
        <f aca="false">(C47-D47)/B47</f>
        <v>39.4351519628535</v>
      </c>
      <c r="F47" s="46" t="n">
        <f aca="false">Feltételezések!$B$8</f>
        <v>1</v>
      </c>
      <c r="G47" s="45" t="n">
        <f aca="false">MAX(E47-F47,0)</f>
        <v>38.4351519628535</v>
      </c>
      <c r="H47" s="47" t="n">
        <v>39.94</v>
      </c>
      <c r="I47" s="48" t="n">
        <f aca="false">G47/H47</f>
        <v>0.962322282495081</v>
      </c>
      <c r="J47" s="48" t="n">
        <f aca="false">J46+I47</f>
        <v>68.6094793721954</v>
      </c>
      <c r="K47" s="34" t="n">
        <f aca="false">K46+C47</f>
        <v>645000</v>
      </c>
      <c r="L47" s="45" t="n">
        <f aca="false">J47*H47</f>
        <v>2740.26260612549</v>
      </c>
      <c r="M47" s="34" t="n">
        <f aca="false">L47*B47</f>
        <v>1038669.1382258</v>
      </c>
      <c r="N47" s="35" t="n">
        <f aca="false">M47-K47</f>
        <v>393669.138225804</v>
      </c>
      <c r="O47" s="36" t="n">
        <f aca="false">N47/K47</f>
        <v>0.610339749187293</v>
      </c>
      <c r="P47" s="35" t="n">
        <f aca="false">-C47</f>
        <v>-15000</v>
      </c>
    </row>
    <row r="48" customFormat="false" ht="15" hidden="false" customHeight="false" outlineLevel="0" collapsed="false">
      <c r="A48" s="43" t="n">
        <v>45139</v>
      </c>
      <c r="B48" s="44" t="n">
        <v>385.05</v>
      </c>
      <c r="C48" s="34" t="n">
        <f aca="false">Feltételezések!$B$5</f>
        <v>15000</v>
      </c>
      <c r="D48" s="34" t="n">
        <f aca="false">C48*Feltételezések!$B$6</f>
        <v>52.5</v>
      </c>
      <c r="E48" s="45" t="n">
        <f aca="false">(C48-D48)/B48</f>
        <v>38.8196338137904</v>
      </c>
      <c r="F48" s="46" t="n">
        <f aca="false">Feltételezések!$B$8</f>
        <v>1</v>
      </c>
      <c r="G48" s="45" t="n">
        <f aca="false">MAX(E48-F48,0)</f>
        <v>37.8196338137904</v>
      </c>
      <c r="H48" s="47" t="n">
        <v>44.87</v>
      </c>
      <c r="I48" s="48" t="n">
        <f aca="false">G48/H48</f>
        <v>0.842871268415209</v>
      </c>
      <c r="J48" s="48" t="n">
        <f aca="false">J47+I48</f>
        <v>69.4523506406107</v>
      </c>
      <c r="K48" s="34" t="n">
        <f aca="false">K47+C48</f>
        <v>660000</v>
      </c>
      <c r="L48" s="45" t="n">
        <f aca="false">J48*H48</f>
        <v>3116.3269732442</v>
      </c>
      <c r="M48" s="34" t="n">
        <f aca="false">L48*B48</f>
        <v>1199941.70104768</v>
      </c>
      <c r="N48" s="35" t="n">
        <f aca="false">M48-K48</f>
        <v>539941.701047679</v>
      </c>
      <c r="O48" s="36" t="n">
        <f aca="false">N48/K48</f>
        <v>0.818093486435877</v>
      </c>
      <c r="P48" s="35" t="n">
        <f aca="false">-C48</f>
        <v>-15000</v>
      </c>
    </row>
    <row r="49" customFormat="false" ht="15" hidden="false" customHeight="false" outlineLevel="0" collapsed="false">
      <c r="A49" s="43" t="n">
        <v>45170</v>
      </c>
      <c r="B49" s="44" t="n">
        <v>386.43</v>
      </c>
      <c r="C49" s="34" t="n">
        <f aca="false">Feltételezések!$B$5</f>
        <v>15000</v>
      </c>
      <c r="D49" s="34" t="n">
        <f aca="false">C49*Feltételezések!$B$6</f>
        <v>52.5</v>
      </c>
      <c r="E49" s="45" t="n">
        <f aca="false">(C49-D49)/B49</f>
        <v>38.6810030277152</v>
      </c>
      <c r="F49" s="46" t="n">
        <f aca="false">Feltételezések!$B$8</f>
        <v>1</v>
      </c>
      <c r="G49" s="45" t="n">
        <f aca="false">MAX(E49-F49,0)</f>
        <v>37.6810030277152</v>
      </c>
      <c r="H49" s="47" t="n">
        <v>47.76</v>
      </c>
      <c r="I49" s="48" t="n">
        <f aca="false">G49/H49</f>
        <v>0.788965725035914</v>
      </c>
      <c r="J49" s="48" t="n">
        <f aca="false">J48+I49</f>
        <v>70.2413163656466</v>
      </c>
      <c r="K49" s="34" t="n">
        <f aca="false">K48+C49</f>
        <v>675000</v>
      </c>
      <c r="L49" s="45" t="n">
        <f aca="false">J49*H49</f>
        <v>3354.72526962328</v>
      </c>
      <c r="M49" s="34" t="n">
        <f aca="false">L49*B49</f>
        <v>1296366.48594052</v>
      </c>
      <c r="N49" s="35" t="n">
        <f aca="false">M49-K49</f>
        <v>621366.485940524</v>
      </c>
      <c r="O49" s="36" t="n">
        <f aca="false">N49/K49</f>
        <v>0.92054294213411</v>
      </c>
      <c r="P49" s="35" t="n">
        <f aca="false">-C49</f>
        <v>-15000</v>
      </c>
    </row>
    <row r="50" customFormat="false" ht="15" hidden="false" customHeight="false" outlineLevel="0" collapsed="false">
      <c r="A50" s="43" t="n">
        <v>45200</v>
      </c>
      <c r="B50" s="44" t="n">
        <v>385.33</v>
      </c>
      <c r="C50" s="34" t="n">
        <f aca="false">Feltételezések!$B$5</f>
        <v>15000</v>
      </c>
      <c r="D50" s="34" t="n">
        <f aca="false">C50*Feltételezések!$B$6</f>
        <v>52.5</v>
      </c>
      <c r="E50" s="45" t="n">
        <f aca="false">(C50-D50)/B50</f>
        <v>38.7914255313627</v>
      </c>
      <c r="F50" s="46" t="n">
        <f aca="false">Feltételezések!$B$8</f>
        <v>1</v>
      </c>
      <c r="G50" s="45" t="n">
        <f aca="false">MAX(E50-F50,0)</f>
        <v>37.7914255313627</v>
      </c>
      <c r="H50" s="47" t="n">
        <v>50.87</v>
      </c>
      <c r="I50" s="48" t="n">
        <f aca="false">G50/H50</f>
        <v>0.74290201555657</v>
      </c>
      <c r="J50" s="48" t="n">
        <f aca="false">J49+I50</f>
        <v>70.9842183812031</v>
      </c>
      <c r="K50" s="34" t="n">
        <f aca="false">K49+C50</f>
        <v>690000</v>
      </c>
      <c r="L50" s="45" t="n">
        <f aca="false">J50*H50</f>
        <v>3610.9671890518</v>
      </c>
      <c r="M50" s="34" t="n">
        <f aca="false">L50*B50</f>
        <v>1391413.98695733</v>
      </c>
      <c r="N50" s="35" t="n">
        <f aca="false">M50-K50</f>
        <v>701413.986957331</v>
      </c>
      <c r="O50" s="36" t="n">
        <f aca="false">N50/K50</f>
        <v>1.01654201008309</v>
      </c>
      <c r="P50" s="35" t="n">
        <f aca="false">-C50</f>
        <v>-15000</v>
      </c>
    </row>
    <row r="51" customFormat="false" ht="15" hidden="false" customHeight="false" outlineLevel="0" collapsed="false">
      <c r="A51" s="43" t="n">
        <v>45231</v>
      </c>
      <c r="B51" s="44" t="n">
        <v>379.19</v>
      </c>
      <c r="C51" s="34" t="n">
        <f aca="false">Feltételezések!$B$5</f>
        <v>15000</v>
      </c>
      <c r="D51" s="34" t="n">
        <f aca="false">C51*Feltételezések!$B$6</f>
        <v>52.5</v>
      </c>
      <c r="E51" s="45" t="n">
        <f aca="false">(C51-D51)/B51</f>
        <v>39.4195522033809</v>
      </c>
      <c r="F51" s="46" t="n">
        <f aca="false">Feltételezések!$B$8</f>
        <v>1</v>
      </c>
      <c r="G51" s="45" t="n">
        <f aca="false">MAX(E51-F51,0)</f>
        <v>38.4195522033809</v>
      </c>
      <c r="H51" s="47" t="n">
        <v>48.07</v>
      </c>
      <c r="I51" s="48" t="n">
        <f aca="false">G51/H51</f>
        <v>0.79924177664616</v>
      </c>
      <c r="J51" s="48" t="n">
        <f aca="false">J50+I51</f>
        <v>71.7834601578493</v>
      </c>
      <c r="K51" s="34" t="n">
        <f aca="false">K50+C51</f>
        <v>705000</v>
      </c>
      <c r="L51" s="45" t="n">
        <f aca="false">J51*H51</f>
        <v>3450.63092978781</v>
      </c>
      <c r="M51" s="34" t="n">
        <f aca="false">L51*B51</f>
        <v>1308444.74226624</v>
      </c>
      <c r="N51" s="35" t="n">
        <f aca="false">M51-K51</f>
        <v>603444.742266242</v>
      </c>
      <c r="O51" s="36" t="n">
        <f aca="false">N51/K51</f>
        <v>0.85594998903013</v>
      </c>
      <c r="P51" s="35" t="n">
        <f aca="false">-C51</f>
        <v>-15000</v>
      </c>
    </row>
    <row r="52" customFormat="false" ht="15" hidden="false" customHeight="false" outlineLevel="0" collapsed="false">
      <c r="A52" s="43" t="n">
        <v>45261</v>
      </c>
      <c r="B52" s="44" t="n">
        <v>381.8</v>
      </c>
      <c r="C52" s="34" t="n">
        <f aca="false">Feltételezések!$B$5</f>
        <v>15000</v>
      </c>
      <c r="D52" s="34" t="n">
        <f aca="false">C52*Feltételezések!$B$6</f>
        <v>52.5</v>
      </c>
      <c r="E52" s="45" t="n">
        <f aca="false">(C52-D52)/B52</f>
        <v>39.1500785751703</v>
      </c>
      <c r="F52" s="46" t="n">
        <f aca="false">Feltételezések!$B$8</f>
        <v>1</v>
      </c>
      <c r="G52" s="45" t="n">
        <f aca="false">MAX(E52-F52,0)</f>
        <v>38.1500785751703</v>
      </c>
      <c r="H52" s="47" t="n">
        <v>43.79</v>
      </c>
      <c r="I52" s="48" t="n">
        <f aca="false">G52/H52</f>
        <v>0.871205265475457</v>
      </c>
      <c r="J52" s="48" t="n">
        <f aca="false">J51+I52</f>
        <v>72.6546654233247</v>
      </c>
      <c r="K52" s="34" t="n">
        <f aca="false">K51+C52</f>
        <v>720000</v>
      </c>
      <c r="L52" s="45" t="n">
        <f aca="false">J52*H52</f>
        <v>3181.54779888739</v>
      </c>
      <c r="M52" s="34" t="n">
        <f aca="false">L52*B52</f>
        <v>1214714.94961521</v>
      </c>
      <c r="N52" s="35" t="n">
        <f aca="false">M52-K52</f>
        <v>494714.949615205</v>
      </c>
      <c r="O52" s="36" t="n">
        <f aca="false">N52/K52</f>
        <v>0.687104096687785</v>
      </c>
      <c r="P52" s="35" t="n">
        <f aca="false">-C52</f>
        <v>-15000</v>
      </c>
    </row>
    <row r="53" customFormat="false" ht="15" hidden="false" customHeight="false" outlineLevel="0" collapsed="false">
      <c r="A53" s="43" t="n">
        <v>45292</v>
      </c>
      <c r="B53" s="44" t="n">
        <v>382.04</v>
      </c>
      <c r="C53" s="34" t="n">
        <f aca="false">Feltételezések!$B$5</f>
        <v>15000</v>
      </c>
      <c r="D53" s="34" t="n">
        <f aca="false">C53*Feltételezések!$B$6</f>
        <v>52.5</v>
      </c>
      <c r="E53" s="45" t="n">
        <f aca="false">(C53-D53)/B53</f>
        <v>39.1254842424877</v>
      </c>
      <c r="F53" s="46" t="n">
        <f aca="false">Feltételezések!$B$8</f>
        <v>1</v>
      </c>
      <c r="G53" s="45" t="n">
        <f aca="false">MAX(E53-F53,0)</f>
        <v>38.1254842424877</v>
      </c>
      <c r="H53" s="47" t="n">
        <v>42.29</v>
      </c>
      <c r="I53" s="48" t="n">
        <f aca="false">G53/H53</f>
        <v>0.901524810652346</v>
      </c>
      <c r="J53" s="48" t="n">
        <f aca="false">J52+I53</f>
        <v>73.5561902339771</v>
      </c>
      <c r="K53" s="34" t="n">
        <f aca="false">K52+C53</f>
        <v>735000</v>
      </c>
      <c r="L53" s="45" t="n">
        <f aca="false">J53*H53</f>
        <v>3110.69128499489</v>
      </c>
      <c r="M53" s="34" t="n">
        <f aca="false">L53*B53</f>
        <v>1188408.49851945</v>
      </c>
      <c r="N53" s="35" t="n">
        <f aca="false">M53-K53</f>
        <v>453408.498519448</v>
      </c>
      <c r="O53" s="36" t="n">
        <f aca="false">N53/K53</f>
        <v>0.616882310910814</v>
      </c>
      <c r="P53" s="35" t="n">
        <f aca="false">-C53</f>
        <v>-15000</v>
      </c>
    </row>
    <row r="54" customFormat="false" ht="15" hidden="false" customHeight="false" outlineLevel="0" collapsed="false">
      <c r="A54" s="43" t="n">
        <v>45323</v>
      </c>
      <c r="B54" s="44" t="n">
        <v>388.04</v>
      </c>
      <c r="C54" s="34" t="n">
        <f aca="false">Feltételezések!$B$5</f>
        <v>15000</v>
      </c>
      <c r="D54" s="34" t="n">
        <f aca="false">C54*Feltételezések!$B$6</f>
        <v>52.5</v>
      </c>
      <c r="E54" s="45" t="n">
        <f aca="false">(C54-D54)/B54</f>
        <v>38.5205133491393</v>
      </c>
      <c r="F54" s="46" t="n">
        <f aca="false">Feltételezések!$B$8</f>
        <v>1</v>
      </c>
      <c r="G54" s="45" t="n">
        <f aca="false">MAX(E54-F54,0)</f>
        <v>37.5205133491393</v>
      </c>
      <c r="H54" s="47" t="n">
        <v>44.45</v>
      </c>
      <c r="I54" s="48" t="n">
        <f aca="false">G54/H54</f>
        <v>0.844106037100996</v>
      </c>
      <c r="J54" s="48" t="n">
        <f aca="false">J53+I54</f>
        <v>74.4002962710781</v>
      </c>
      <c r="K54" s="34" t="n">
        <f aca="false">K53+C54</f>
        <v>750000</v>
      </c>
      <c r="L54" s="45" t="n">
        <f aca="false">J54*H54</f>
        <v>3307.09316924942</v>
      </c>
      <c r="M54" s="34" t="n">
        <f aca="false">L54*B54</f>
        <v>1283284.43339555</v>
      </c>
      <c r="N54" s="35" t="n">
        <f aca="false">M54-K54</f>
        <v>533284.433395545</v>
      </c>
      <c r="O54" s="36" t="n">
        <f aca="false">N54/K54</f>
        <v>0.71104591119406</v>
      </c>
      <c r="P54" s="35" t="n">
        <f aca="false">-C54</f>
        <v>-15000</v>
      </c>
    </row>
    <row r="55" customFormat="false" ht="15" hidden="false" customHeight="false" outlineLevel="0" collapsed="false">
      <c r="A55" s="43" t="n">
        <v>45352</v>
      </c>
      <c r="B55" s="44" t="n">
        <v>395.09</v>
      </c>
      <c r="C55" s="34" t="n">
        <f aca="false">Feltételezések!$B$5</f>
        <v>15000</v>
      </c>
      <c r="D55" s="34" t="n">
        <f aca="false">C55*Feltételezések!$B$6</f>
        <v>52.5</v>
      </c>
      <c r="E55" s="45" t="n">
        <f aca="false">(C55-D55)/B55</f>
        <v>37.8331519400643</v>
      </c>
      <c r="F55" s="46" t="n">
        <f aca="false">Feltételezések!$B$8</f>
        <v>1</v>
      </c>
      <c r="G55" s="45" t="n">
        <f aca="false">MAX(E55-F55,0)</f>
        <v>36.8331519400643</v>
      </c>
      <c r="H55" s="47" t="n">
        <v>47.52</v>
      </c>
      <c r="I55" s="48" t="n">
        <f aca="false">G55/H55</f>
        <v>0.775108416247144</v>
      </c>
      <c r="J55" s="48" t="n">
        <f aca="false">J54+I55</f>
        <v>75.1754046873252</v>
      </c>
      <c r="K55" s="34" t="n">
        <f aca="false">K54+C55</f>
        <v>765000</v>
      </c>
      <c r="L55" s="45" t="n">
        <f aca="false">J55*H55</f>
        <v>3572.3352307417</v>
      </c>
      <c r="M55" s="34" t="n">
        <f aca="false">L55*B55</f>
        <v>1411393.92631374</v>
      </c>
      <c r="N55" s="35" t="n">
        <f aca="false">M55-K55</f>
        <v>646393.926313736</v>
      </c>
      <c r="O55" s="36" t="n">
        <f aca="false">N55/K55</f>
        <v>0.84495938080227</v>
      </c>
      <c r="P55" s="35" t="n">
        <f aca="false">-C55</f>
        <v>-15000</v>
      </c>
    </row>
    <row r="56" customFormat="false" ht="15" hidden="false" customHeight="false" outlineLevel="0" collapsed="false">
      <c r="A56" s="43" t="n">
        <v>45383</v>
      </c>
      <c r="B56" s="44" t="n">
        <v>392.41</v>
      </c>
      <c r="C56" s="34" t="n">
        <f aca="false">Feltételezések!$B$5</f>
        <v>15000</v>
      </c>
      <c r="D56" s="34" t="n">
        <f aca="false">C56*Feltételezések!$B$6</f>
        <v>52.5</v>
      </c>
      <c r="E56" s="45" t="n">
        <f aca="false">(C56-D56)/B56</f>
        <v>38.0915369129227</v>
      </c>
      <c r="F56" s="46" t="n">
        <f aca="false">Feltételezések!$B$8</f>
        <v>1</v>
      </c>
      <c r="G56" s="45" t="n">
        <f aca="false">MAX(E56-F56,0)</f>
        <v>37.0915369129227</v>
      </c>
      <c r="H56" s="47" t="n">
        <v>49.64</v>
      </c>
      <c r="I56" s="48" t="n">
        <f aca="false">G56/H56</f>
        <v>0.747210654974269</v>
      </c>
      <c r="J56" s="48" t="n">
        <f aca="false">J55+I56</f>
        <v>75.9226153422995</v>
      </c>
      <c r="K56" s="34" t="n">
        <f aca="false">K55+C56</f>
        <v>780000</v>
      </c>
      <c r="L56" s="45" t="n">
        <f aca="false">J56*H56</f>
        <v>3768.79862559175</v>
      </c>
      <c r="M56" s="34" t="n">
        <f aca="false">L56*B56</f>
        <v>1478914.26866846</v>
      </c>
      <c r="N56" s="35" t="n">
        <f aca="false">M56-K56</f>
        <v>698914.268668457</v>
      </c>
      <c r="O56" s="36" t="n">
        <f aca="false">N56/K56</f>
        <v>0.89604393419033</v>
      </c>
      <c r="P56" s="35" t="n">
        <f aca="false">-C56</f>
        <v>-15000</v>
      </c>
    </row>
    <row r="57" customFormat="false" ht="15" hidden="false" customHeight="false" outlineLevel="0" collapsed="false">
      <c r="A57" s="43" t="n">
        <v>45413</v>
      </c>
      <c r="B57" s="44" t="n">
        <v>387.18</v>
      </c>
      <c r="C57" s="34" t="n">
        <f aca="false">Feltételezések!$B$5</f>
        <v>15000</v>
      </c>
      <c r="D57" s="34" t="n">
        <f aca="false">C57*Feltételezések!$B$6</f>
        <v>52.5</v>
      </c>
      <c r="E57" s="45" t="n">
        <f aca="false">(C57-D57)/B57</f>
        <v>38.6060746939408</v>
      </c>
      <c r="F57" s="46" t="n">
        <f aca="false">Feltételezések!$B$8</f>
        <v>1</v>
      </c>
      <c r="G57" s="45" t="n">
        <f aca="false">MAX(E57-F57,0)</f>
        <v>37.6060746939408</v>
      </c>
      <c r="H57" s="47" t="n">
        <v>48.91</v>
      </c>
      <c r="I57" s="48" t="n">
        <f aca="false">G57/H57</f>
        <v>0.768883146471904</v>
      </c>
      <c r="J57" s="48" t="n">
        <f aca="false">J56+I57</f>
        <v>76.6914984887714</v>
      </c>
      <c r="K57" s="34" t="n">
        <f aca="false">K56+C57</f>
        <v>795000</v>
      </c>
      <c r="L57" s="45" t="n">
        <f aca="false">J57*H57</f>
        <v>3750.98119108581</v>
      </c>
      <c r="M57" s="34" t="n">
        <f aca="false">L57*B57</f>
        <v>1452304.8975646</v>
      </c>
      <c r="N57" s="35" t="n">
        <f aca="false">M57-K57</f>
        <v>657304.897564604</v>
      </c>
      <c r="O57" s="36" t="n">
        <f aca="false">N57/K57</f>
        <v>0.826798613288809</v>
      </c>
      <c r="P57" s="35" t="n">
        <f aca="false">-C57</f>
        <v>-15000</v>
      </c>
    </row>
    <row r="58" customFormat="false" ht="15" hidden="false" customHeight="false" outlineLevel="0" collapsed="false">
      <c r="A58" s="43" t="n">
        <v>45444</v>
      </c>
      <c r="B58" s="44" t="n">
        <v>394.76</v>
      </c>
      <c r="C58" s="34" t="n">
        <f aca="false">Feltételezések!$B$5</f>
        <v>15000</v>
      </c>
      <c r="D58" s="34" t="n">
        <f aca="false">C58*Feltételezések!$B$6</f>
        <v>52.5</v>
      </c>
      <c r="E58" s="45" t="n">
        <f aca="false">(C58-D58)/B58</f>
        <v>37.8647785996555</v>
      </c>
      <c r="F58" s="46" t="n">
        <f aca="false">Feltételezések!$B$8</f>
        <v>1</v>
      </c>
      <c r="G58" s="45" t="n">
        <f aca="false">MAX(E58-F58,0)</f>
        <v>36.8647785996555</v>
      </c>
      <c r="H58" s="47" t="n">
        <v>47.56</v>
      </c>
      <c r="I58" s="48" t="n">
        <f aca="false">G58/H58</f>
        <v>0.775121501254321</v>
      </c>
      <c r="J58" s="48" t="n">
        <f aca="false">J57+I58</f>
        <v>77.4666199900257</v>
      </c>
      <c r="K58" s="34" t="n">
        <f aca="false">K57+C58</f>
        <v>810000</v>
      </c>
      <c r="L58" s="45" t="n">
        <f aca="false">J58*H58</f>
        <v>3684.31244672562</v>
      </c>
      <c r="M58" s="34" t="n">
        <f aca="false">L58*B58</f>
        <v>1454419.18146941</v>
      </c>
      <c r="N58" s="35" t="n">
        <f aca="false">M58-K58</f>
        <v>644419.181469407</v>
      </c>
      <c r="O58" s="36" t="n">
        <f aca="false">N58/K58</f>
        <v>0.795579236381984</v>
      </c>
      <c r="P58" s="35" t="n">
        <f aca="false">-C58</f>
        <v>-15000</v>
      </c>
    </row>
    <row r="59" customFormat="false" ht="15" hidden="false" customHeight="false" outlineLevel="0" collapsed="false">
      <c r="A59" s="43" t="n">
        <v>45474</v>
      </c>
      <c r="B59" s="44" t="n">
        <v>392.84</v>
      </c>
      <c r="C59" s="34" t="n">
        <f aca="false">Feltételezések!$B$5</f>
        <v>15000</v>
      </c>
      <c r="D59" s="34" t="n">
        <f aca="false">C59*Feltételezések!$B$6</f>
        <v>52.5</v>
      </c>
      <c r="E59" s="45" t="n">
        <f aca="false">(C59-D59)/B59</f>
        <v>38.0498421749313</v>
      </c>
      <c r="F59" s="46" t="n">
        <f aca="false">Feltételezések!$B$8</f>
        <v>1</v>
      </c>
      <c r="G59" s="45" t="n">
        <f aca="false">MAX(E59-F59,0)</f>
        <v>37.0498421749313</v>
      </c>
      <c r="H59" s="47" t="n">
        <v>51.62</v>
      </c>
      <c r="I59" s="48" t="n">
        <f aca="false">G59/H59</f>
        <v>0.717742002613934</v>
      </c>
      <c r="J59" s="48" t="n">
        <f aca="false">J58+I59</f>
        <v>78.1843619926397</v>
      </c>
      <c r="K59" s="34" t="n">
        <f aca="false">K58+C59</f>
        <v>825000</v>
      </c>
      <c r="L59" s="45" t="n">
        <f aca="false">J59*H59</f>
        <v>4035.87676606006</v>
      </c>
      <c r="M59" s="34" t="n">
        <f aca="false">L59*B59</f>
        <v>1585453.82877903</v>
      </c>
      <c r="N59" s="35" t="n">
        <f aca="false">M59-K59</f>
        <v>760453.828779033</v>
      </c>
      <c r="O59" s="36" t="n">
        <f aca="false">N59/K59</f>
        <v>0.921762216701859</v>
      </c>
      <c r="P59" s="35" t="n">
        <f aca="false">-C59</f>
        <v>-15000</v>
      </c>
    </row>
    <row r="60" customFormat="false" ht="15" hidden="false" customHeight="false" outlineLevel="0" collapsed="false">
      <c r="A60" s="43" t="n">
        <v>45505</v>
      </c>
      <c r="B60" s="44" t="n">
        <v>394.7</v>
      </c>
      <c r="C60" s="34" t="n">
        <f aca="false">Feltételezések!$B$5</f>
        <v>15000</v>
      </c>
      <c r="D60" s="34" t="n">
        <f aca="false">C60*Feltételezések!$B$6</f>
        <v>52.5</v>
      </c>
      <c r="E60" s="45" t="n">
        <f aca="false">(C60-D60)/B60</f>
        <v>37.8705345832278</v>
      </c>
      <c r="F60" s="46" t="n">
        <f aca="false">Feltételezések!$B$8</f>
        <v>1</v>
      </c>
      <c r="G60" s="45" t="n">
        <f aca="false">MAX(E60-F60,0)</f>
        <v>36.8705345832278</v>
      </c>
      <c r="H60" s="47" t="n">
        <v>47.96</v>
      </c>
      <c r="I60" s="48" t="n">
        <f aca="false">G60/H60</f>
        <v>0.768776784470971</v>
      </c>
      <c r="J60" s="48" t="n">
        <f aca="false">J59+I60</f>
        <v>78.9531387771106</v>
      </c>
      <c r="K60" s="34" t="n">
        <f aca="false">K59+C60</f>
        <v>840000</v>
      </c>
      <c r="L60" s="45" t="n">
        <f aca="false">J60*H60</f>
        <v>3786.59253575023</v>
      </c>
      <c r="M60" s="34" t="n">
        <f aca="false">L60*B60</f>
        <v>1494568.07386061</v>
      </c>
      <c r="N60" s="35" t="n">
        <f aca="false">M60-K60</f>
        <v>654568.073860614</v>
      </c>
      <c r="O60" s="36" t="n">
        <f aca="false">N60/K60</f>
        <v>0.779247706976922</v>
      </c>
      <c r="P60" s="35" t="n">
        <f aca="false">-C60</f>
        <v>-15000</v>
      </c>
    </row>
    <row r="61" customFormat="false" ht="15" hidden="false" customHeight="false" outlineLevel="0" collapsed="false">
      <c r="A61" s="43" t="n">
        <v>45536</v>
      </c>
      <c r="B61" s="44" t="n">
        <v>394.86</v>
      </c>
      <c r="C61" s="34" t="n">
        <f aca="false">Feltételezések!$B$5</f>
        <v>15000</v>
      </c>
      <c r="D61" s="34" t="n">
        <f aca="false">C61*Feltételezések!$B$6</f>
        <v>52.5</v>
      </c>
      <c r="E61" s="45" t="n">
        <f aca="false">(C61-D61)/B61</f>
        <v>37.8551891809755</v>
      </c>
      <c r="F61" s="46" t="n">
        <f aca="false">Feltételezések!$B$8</f>
        <v>1</v>
      </c>
      <c r="G61" s="45" t="n">
        <f aca="false">MAX(E61-F61,0)</f>
        <v>36.8551891809755</v>
      </c>
      <c r="H61" s="47" t="n">
        <v>45.63</v>
      </c>
      <c r="I61" s="48" t="n">
        <f aca="false">G61/H61</f>
        <v>0.807696453670294</v>
      </c>
      <c r="J61" s="48" t="n">
        <f aca="false">J60+I61</f>
        <v>79.7608352307809</v>
      </c>
      <c r="K61" s="34" t="n">
        <f aca="false">K60+C61</f>
        <v>855000</v>
      </c>
      <c r="L61" s="45" t="n">
        <f aca="false">J61*H61</f>
        <v>3639.48691158053</v>
      </c>
      <c r="M61" s="34" t="n">
        <f aca="false">L61*B61</f>
        <v>1437087.80190669</v>
      </c>
      <c r="N61" s="35" t="n">
        <f aca="false">M61-K61</f>
        <v>582087.801906689</v>
      </c>
      <c r="O61" s="36" t="n">
        <f aca="false">N61/K61</f>
        <v>0.68080444667449</v>
      </c>
      <c r="P61" s="35" t="n">
        <f aca="false">-C61</f>
        <v>-15000</v>
      </c>
    </row>
    <row r="62" customFormat="false" ht="15" hidden="false" customHeight="false" outlineLevel="0" collapsed="false">
      <c r="A62" s="43" t="n">
        <v>45566</v>
      </c>
      <c r="B62" s="44" t="n">
        <v>401.9</v>
      </c>
      <c r="C62" s="34" t="n">
        <f aca="false">Feltételezések!$B$5</f>
        <v>15000</v>
      </c>
      <c r="D62" s="34" t="n">
        <f aca="false">C62*Feltételezések!$B$6</f>
        <v>52.5</v>
      </c>
      <c r="E62" s="45" t="n">
        <f aca="false">(C62-D62)/B62</f>
        <v>37.1920875839761</v>
      </c>
      <c r="F62" s="46" t="n">
        <f aca="false">Feltételezések!$B$8</f>
        <v>1</v>
      </c>
      <c r="G62" s="45" t="n">
        <f aca="false">MAX(E62-F62,0)</f>
        <v>36.1920875839761</v>
      </c>
      <c r="H62" s="47" t="n">
        <v>44.09</v>
      </c>
      <c r="I62" s="48" t="n">
        <f aca="false">G62/H62</f>
        <v>0.820868396098347</v>
      </c>
      <c r="J62" s="48" t="n">
        <f aca="false">J61+I62</f>
        <v>80.5817036268793</v>
      </c>
      <c r="K62" s="34" t="n">
        <f aca="false">K61+C62</f>
        <v>870000</v>
      </c>
      <c r="L62" s="45" t="n">
        <f aca="false">J62*H62</f>
        <v>3552.84731290911</v>
      </c>
      <c r="M62" s="34" t="n">
        <f aca="false">L62*B62</f>
        <v>1427889.33505817</v>
      </c>
      <c r="N62" s="35" t="n">
        <f aca="false">M62-K62</f>
        <v>557889.33505817</v>
      </c>
      <c r="O62" s="36" t="n">
        <f aca="false">N62/K62</f>
        <v>0.641252109262264</v>
      </c>
      <c r="P62" s="35" t="n">
        <f aca="false">-C62</f>
        <v>-15000</v>
      </c>
    </row>
    <row r="63" customFormat="false" ht="15" hidden="false" customHeight="false" outlineLevel="0" collapsed="false">
      <c r="A63" s="43" t="n">
        <v>45597</v>
      </c>
      <c r="B63" s="44" t="n">
        <v>409.25</v>
      </c>
      <c r="C63" s="34" t="n">
        <f aca="false">Feltételezések!$B$5</f>
        <v>15000</v>
      </c>
      <c r="D63" s="34" t="n">
        <f aca="false">C63*Feltételezések!$B$6</f>
        <v>52.5</v>
      </c>
      <c r="E63" s="45" t="n">
        <f aca="false">(C63-D63)/B63</f>
        <v>36.5241295051924</v>
      </c>
      <c r="F63" s="46" t="n">
        <f aca="false">Feltételezések!$B$8</f>
        <v>1</v>
      </c>
      <c r="G63" s="45" t="n">
        <f aca="false">MAX(E63-F63,0)</f>
        <v>35.5241295051924</v>
      </c>
      <c r="H63" s="47" t="n">
        <v>44.98</v>
      </c>
      <c r="I63" s="48" t="n">
        <f aca="false">G63/H63</f>
        <v>0.789776111720597</v>
      </c>
      <c r="J63" s="48" t="n">
        <f aca="false">J62+I63</f>
        <v>81.3714797385999</v>
      </c>
      <c r="K63" s="34" t="n">
        <f aca="false">K62+C63</f>
        <v>885000</v>
      </c>
      <c r="L63" s="45" t="n">
        <f aca="false">J63*H63</f>
        <v>3660.08915864222</v>
      </c>
      <c r="M63" s="34" t="n">
        <f aca="false">L63*B63</f>
        <v>1497891.48817433</v>
      </c>
      <c r="N63" s="35" t="n">
        <f aca="false">M63-K63</f>
        <v>612891.488174329</v>
      </c>
      <c r="O63" s="36" t="n">
        <f aca="false">N63/K63</f>
        <v>0.692532754999242</v>
      </c>
      <c r="P63" s="35" t="n">
        <f aca="false">-C63</f>
        <v>-15000</v>
      </c>
    </row>
    <row r="64" customFormat="false" ht="15" hidden="false" customHeight="false" outlineLevel="0" collapsed="false">
      <c r="A64" s="43" t="n">
        <v>45627</v>
      </c>
      <c r="B64" s="44" t="n">
        <v>411.99</v>
      </c>
      <c r="C64" s="34" t="n">
        <f aca="false">Feltételezések!$B$5</f>
        <v>15000</v>
      </c>
      <c r="D64" s="34" t="n">
        <f aca="false">C64*Feltételezések!$B$6</f>
        <v>52.5</v>
      </c>
      <c r="E64" s="45" t="n">
        <f aca="false">(C64-D64)/B64</f>
        <v>36.2812204179713</v>
      </c>
      <c r="F64" s="46" t="n">
        <f aca="false">Feltételezések!$B$8</f>
        <v>1</v>
      </c>
      <c r="G64" s="45" t="n">
        <f aca="false">MAX(E64-F64,0)</f>
        <v>35.2812204179713</v>
      </c>
      <c r="H64" s="47" t="n">
        <v>45.77</v>
      </c>
      <c r="I64" s="48" t="n">
        <f aca="false">G64/H64</f>
        <v>0.770837238758386</v>
      </c>
      <c r="J64" s="48" t="n">
        <f aca="false">J63+I64</f>
        <v>82.1423169773583</v>
      </c>
      <c r="K64" s="34" t="n">
        <f aca="false">K63+C64</f>
        <v>900000</v>
      </c>
      <c r="L64" s="45" t="n">
        <f aca="false">J64*H64</f>
        <v>3759.65384805369</v>
      </c>
      <c r="M64" s="34" t="n">
        <f aca="false">L64*B64</f>
        <v>1548939.78885964</v>
      </c>
      <c r="N64" s="35" t="n">
        <f aca="false">M64-K64</f>
        <v>648939.788859639</v>
      </c>
      <c r="O64" s="36" t="n">
        <f aca="false">N64/K64</f>
        <v>0.721044209844043</v>
      </c>
      <c r="P64" s="35" t="n">
        <f aca="false">-C64</f>
        <v>-15000</v>
      </c>
    </row>
    <row r="65" customFormat="false" ht="15" hidden="false" customHeight="false" outlineLevel="0" collapsed="false">
      <c r="A65" s="43" t="n">
        <v>45658</v>
      </c>
      <c r="B65" s="44" t="n">
        <v>411.73</v>
      </c>
      <c r="C65" s="34" t="n">
        <f aca="false">Feltételezések!$B$5</f>
        <v>15000</v>
      </c>
      <c r="D65" s="34" t="n">
        <f aca="false">C65*Feltételezések!$B$6</f>
        <v>52.5</v>
      </c>
      <c r="E65" s="45" t="n">
        <f aca="false">(C65-D65)/B65</f>
        <v>36.3041313482136</v>
      </c>
      <c r="F65" s="46" t="n">
        <f aca="false">Feltételezések!$B$8</f>
        <v>1</v>
      </c>
      <c r="G65" s="45" t="n">
        <f aca="false">MAX(E65-F65,0)</f>
        <v>35.3041313482136</v>
      </c>
      <c r="H65" s="47" t="n">
        <v>47.99</v>
      </c>
      <c r="I65" s="48" t="n">
        <f aca="false">G65/H65</f>
        <v>0.735655998087386</v>
      </c>
      <c r="J65" s="48" t="n">
        <f aca="false">J64+I65</f>
        <v>82.8779729754456</v>
      </c>
      <c r="K65" s="34" t="n">
        <f aca="false">K64+C65</f>
        <v>915000</v>
      </c>
      <c r="L65" s="45" t="n">
        <f aca="false">J65*H65</f>
        <v>3977.31392309164</v>
      </c>
      <c r="M65" s="34" t="n">
        <f aca="false">L65*B65</f>
        <v>1637579.46155452</v>
      </c>
      <c r="N65" s="35" t="n">
        <f aca="false">M65-K65</f>
        <v>722579.461554519</v>
      </c>
      <c r="O65" s="36" t="n">
        <f aca="false">N65/K65</f>
        <v>0.789704329567781</v>
      </c>
      <c r="P65" s="35" t="n">
        <f aca="false">-C65</f>
        <v>-15000</v>
      </c>
    </row>
    <row r="66" customFormat="false" ht="15" hidden="false" customHeight="false" outlineLevel="0" collapsed="false">
      <c r="A66" s="43" t="n">
        <v>45689</v>
      </c>
      <c r="B66" s="44" t="n">
        <v>403.13</v>
      </c>
      <c r="C66" s="34" t="n">
        <f aca="false">Feltételezések!$B$5</f>
        <v>15000</v>
      </c>
      <c r="D66" s="34" t="n">
        <f aca="false">C66*Feltételezések!$B$6</f>
        <v>52.5</v>
      </c>
      <c r="E66" s="45" t="n">
        <f aca="false">(C66-D66)/B66</f>
        <v>37.0786098777069</v>
      </c>
      <c r="F66" s="46" t="n">
        <f aca="false">Feltételezések!$B$8</f>
        <v>1</v>
      </c>
      <c r="G66" s="45" t="n">
        <f aca="false">MAX(E66-F66,0)</f>
        <v>36.0786098777069</v>
      </c>
      <c r="H66" s="47" t="n">
        <v>50.07</v>
      </c>
      <c r="I66" s="48" t="n">
        <f aca="false">G66/H66</f>
        <v>0.720563408781844</v>
      </c>
      <c r="J66" s="48" t="n">
        <f aca="false">J65+I66</f>
        <v>83.5985363842275</v>
      </c>
      <c r="K66" s="34" t="n">
        <f aca="false">K65+C66</f>
        <v>930000</v>
      </c>
      <c r="L66" s="45" t="n">
        <f aca="false">J66*H66</f>
        <v>4185.77871675827</v>
      </c>
      <c r="M66" s="34" t="n">
        <f aca="false">L66*B66</f>
        <v>1687412.97408676</v>
      </c>
      <c r="N66" s="35" t="n">
        <f aca="false">M66-K66</f>
        <v>757412.974086761</v>
      </c>
      <c r="O66" s="36" t="n">
        <f aca="false">N66/K66</f>
        <v>0.814422552781464</v>
      </c>
      <c r="P66" s="35" t="n">
        <f aca="false">-C66</f>
        <v>-15000</v>
      </c>
    </row>
    <row r="67" customFormat="false" ht="15" hidden="false" customHeight="false" outlineLevel="0" collapsed="false">
      <c r="A67" s="43" t="n">
        <v>45717</v>
      </c>
      <c r="B67" s="44" t="n">
        <v>399.81</v>
      </c>
      <c r="C67" s="34" t="n">
        <f aca="false">Feltételezések!$B$5</f>
        <v>15000</v>
      </c>
      <c r="D67" s="34" t="n">
        <f aca="false">C67*Feltételezések!$B$6</f>
        <v>52.5</v>
      </c>
      <c r="E67" s="45" t="n">
        <f aca="false">(C67-D67)/B67</f>
        <v>37.386508591581</v>
      </c>
      <c r="F67" s="46" t="n">
        <f aca="false">Feltételezések!$B$8</f>
        <v>1</v>
      </c>
      <c r="G67" s="45" t="n">
        <f aca="false">MAX(E67-F67,0)</f>
        <v>36.386508591581</v>
      </c>
      <c r="H67" s="47" t="n">
        <v>48.69</v>
      </c>
      <c r="I67" s="48" t="n">
        <f aca="false">G67/H67</f>
        <v>0.747309685594188</v>
      </c>
      <c r="J67" s="48" t="n">
        <f aca="false">J66+I67</f>
        <v>84.3458460698217</v>
      </c>
      <c r="K67" s="34" t="n">
        <f aca="false">K66+C67</f>
        <v>945000</v>
      </c>
      <c r="L67" s="45" t="n">
        <f aca="false">J67*H67</f>
        <v>4106.79924513962</v>
      </c>
      <c r="M67" s="34" t="n">
        <f aca="false">L67*B67</f>
        <v>1641939.40619927</v>
      </c>
      <c r="N67" s="35" t="n">
        <f aca="false">M67-K67</f>
        <v>696939.40619927</v>
      </c>
      <c r="O67" s="36" t="n">
        <f aca="false">N67/K67</f>
        <v>0.737502017142085</v>
      </c>
      <c r="P67" s="35" t="n">
        <f aca="false">-C67</f>
        <v>-15000</v>
      </c>
    </row>
    <row r="68" customFormat="false" ht="15" hidden="false" customHeight="false" outlineLevel="0" collapsed="false">
      <c r="A68" s="43" t="n">
        <v>45748</v>
      </c>
      <c r="B68" s="44" t="n">
        <v>406.44</v>
      </c>
      <c r="C68" s="34" t="n">
        <f aca="false">Feltételezések!$B$5</f>
        <v>15000</v>
      </c>
      <c r="D68" s="34" t="n">
        <f aca="false">C68*Feltételezések!$B$6</f>
        <v>52.5</v>
      </c>
      <c r="E68" s="45" t="n">
        <f aca="false">(C68-D68)/B68</f>
        <v>36.7766459994095</v>
      </c>
      <c r="F68" s="46" t="n">
        <f aca="false">Feltételezések!$B$8</f>
        <v>1</v>
      </c>
      <c r="G68" s="45" t="n">
        <f aca="false">MAX(E68-F68,0)</f>
        <v>35.7766459994095</v>
      </c>
      <c r="H68" s="47" t="n">
        <v>48.38</v>
      </c>
      <c r="I68" s="48" t="n">
        <f aca="false">G68/H68</f>
        <v>0.739492476217642</v>
      </c>
      <c r="J68" s="48" t="n">
        <f aca="false">J67+I68</f>
        <v>85.0853385460393</v>
      </c>
      <c r="K68" s="34" t="n">
        <f aca="false">K67+C68</f>
        <v>960000</v>
      </c>
      <c r="L68" s="45" t="n">
        <f aca="false">J68*H68</f>
        <v>4116.42867885738</v>
      </c>
      <c r="M68" s="34" t="n">
        <f aca="false">L68*B68</f>
        <v>1673081.27223479</v>
      </c>
      <c r="N68" s="35" t="n">
        <f aca="false">M68-K68</f>
        <v>713081.272234794</v>
      </c>
      <c r="O68" s="36" t="n">
        <f aca="false">N68/K68</f>
        <v>0.742792991911244</v>
      </c>
      <c r="P68" s="35" t="n">
        <f aca="false">-C68</f>
        <v>-15000</v>
      </c>
    </row>
    <row r="69" customFormat="false" ht="15" hidden="false" customHeight="false" outlineLevel="0" collapsed="false">
      <c r="A69" s="43" t="n">
        <v>45778</v>
      </c>
      <c r="B69" s="44" t="n">
        <v>403.94</v>
      </c>
      <c r="C69" s="34" t="n">
        <f aca="false">Feltételezések!$B$5</f>
        <v>15000</v>
      </c>
      <c r="D69" s="34" t="n">
        <f aca="false">C69*Feltételezések!$B$6</f>
        <v>52.5</v>
      </c>
      <c r="E69" s="45" t="n">
        <f aca="false">(C69-D69)/B69</f>
        <v>37.0042580581275</v>
      </c>
      <c r="F69" s="46" t="n">
        <f aca="false">Feltételezések!$B$8</f>
        <v>1</v>
      </c>
      <c r="G69" s="45" t="n">
        <f aca="false">MAX(E69-F69,0)</f>
        <v>36.0042580581275</v>
      </c>
      <c r="H69" s="47" t="n">
        <v>39.07</v>
      </c>
      <c r="I69" s="48" t="n">
        <f aca="false">G69/H69</f>
        <v>0.921532072130214</v>
      </c>
      <c r="J69" s="48" t="n">
        <f aca="false">J68+I69</f>
        <v>86.0068706181695</v>
      </c>
      <c r="K69" s="34" t="n">
        <f aca="false">K68+C69</f>
        <v>975000</v>
      </c>
      <c r="L69" s="45" t="n">
        <f aca="false">J69*H69</f>
        <v>3360.28843505188</v>
      </c>
      <c r="M69" s="34" t="n">
        <f aca="false">L69*B69</f>
        <v>1357354.91045486</v>
      </c>
      <c r="N69" s="35" t="n">
        <f aca="false">M69-K69</f>
        <v>382354.910454858</v>
      </c>
      <c r="O69" s="36" t="n">
        <f aca="false">N69/K69</f>
        <v>0.392158882517803</v>
      </c>
      <c r="P69" s="35" t="n">
        <f aca="false">-C69</f>
        <v>-15000</v>
      </c>
    </row>
    <row r="70" customFormat="false" ht="15" hidden="false" customHeight="false" outlineLevel="0" collapsed="false">
      <c r="A70" s="43" t="n">
        <v>45809</v>
      </c>
      <c r="B70" s="44" t="n">
        <v>402.08</v>
      </c>
      <c r="C70" s="34" t="n">
        <f aca="false">Feltételezések!$B$5</f>
        <v>15000</v>
      </c>
      <c r="D70" s="34" t="n">
        <f aca="false">C70*Feltételezések!$B$6</f>
        <v>52.5</v>
      </c>
      <c r="E70" s="45" t="n">
        <f aca="false">(C70-D70)/B70</f>
        <v>37.1754377238361</v>
      </c>
      <c r="F70" s="46" t="n">
        <f aca="false">Feltételezések!$B$8</f>
        <v>1</v>
      </c>
      <c r="G70" s="45" t="n">
        <f aca="false">MAX(E70-F70,0)</f>
        <v>36.1754377238361</v>
      </c>
      <c r="H70" s="47" t="n">
        <v>39.42</v>
      </c>
      <c r="I70" s="48" t="n">
        <f aca="false">G70/H70</f>
        <v>0.917692484115577</v>
      </c>
      <c r="J70" s="48" t="n">
        <f aca="false">J69+I70</f>
        <v>86.9245631022851</v>
      </c>
      <c r="K70" s="34" t="n">
        <f aca="false">K69+C70</f>
        <v>990000</v>
      </c>
      <c r="L70" s="45" t="n">
        <f aca="false">J70*H70</f>
        <v>3426.56627749208</v>
      </c>
      <c r="M70" s="34" t="n">
        <f aca="false">L70*B70</f>
        <v>1377753.76885402</v>
      </c>
      <c r="N70" s="35" t="n">
        <f aca="false">M70-K70</f>
        <v>387753.768854015</v>
      </c>
      <c r="O70" s="36" t="n">
        <f aca="false">N70/K70</f>
        <v>0.391670473589914</v>
      </c>
      <c r="P70" s="35" t="n">
        <f aca="false">-C70</f>
        <v>-15000</v>
      </c>
    </row>
    <row r="71" customFormat="false" ht="15" hidden="false" customHeight="false" outlineLevel="0" collapsed="false">
      <c r="A71" s="43" t="n">
        <v>45839</v>
      </c>
      <c r="B71" s="44" t="n">
        <v>399.19</v>
      </c>
      <c r="C71" s="34" t="n">
        <f aca="false">Feltételezések!$B$5</f>
        <v>15000</v>
      </c>
      <c r="D71" s="34" t="n">
        <f aca="false">C71*Feltételezések!$B$6</f>
        <v>52.5</v>
      </c>
      <c r="E71" s="45" t="n">
        <f aca="false">(C71-D71)/B71</f>
        <v>37.4445752649114</v>
      </c>
      <c r="F71" s="46" t="n">
        <f aca="false">Feltételezések!$B$8</f>
        <v>1</v>
      </c>
      <c r="G71" s="45" t="n">
        <f aca="false">MAX(E71-F71,0)</f>
        <v>36.4445752649114</v>
      </c>
      <c r="H71" s="47" t="n">
        <v>41.04</v>
      </c>
      <c r="I71" s="48" t="n">
        <f aca="false">G71/H71</f>
        <v>0.888025713082638</v>
      </c>
      <c r="J71" s="48" t="n">
        <f aca="false">J70+I71</f>
        <v>87.8125888153678</v>
      </c>
      <c r="K71" s="34" t="n">
        <f aca="false">K70+C71</f>
        <v>1005000</v>
      </c>
      <c r="L71" s="45" t="n">
        <f aca="false">J71*H71</f>
        <v>3603.82864498269</v>
      </c>
      <c r="M71" s="34" t="n">
        <f aca="false">L71*B71</f>
        <v>1438612.35679064</v>
      </c>
      <c r="N71" s="35" t="n">
        <f aca="false">M71-K71</f>
        <v>433612.356790641</v>
      </c>
      <c r="O71" s="36" t="n">
        <f aca="false">N71/K71</f>
        <v>0.431455081383722</v>
      </c>
      <c r="P71" s="35" t="n">
        <f aca="false">-C71</f>
        <v>-15000</v>
      </c>
    </row>
    <row r="72" customFormat="false" ht="15" hidden="false" customHeight="false" outlineLevel="0" collapsed="false">
      <c r="A72" s="43" t="n">
        <v>45870</v>
      </c>
      <c r="B72" s="44" t="n">
        <v>396.45</v>
      </c>
      <c r="C72" s="34" t="n">
        <f aca="false">Feltételezések!$B$5</f>
        <v>15000</v>
      </c>
      <c r="D72" s="34" t="n">
        <f aca="false">C72*Feltételezések!$B$6</f>
        <v>52.5</v>
      </c>
      <c r="E72" s="45" t="n">
        <f aca="false">(C72-D72)/B72</f>
        <v>37.7033673855467</v>
      </c>
      <c r="F72" s="46" t="n">
        <f aca="false">Feltételezések!$B$8</f>
        <v>1</v>
      </c>
      <c r="G72" s="45" t="n">
        <f aca="false">MAX(E72-F72,0)</f>
        <v>36.7033673855467</v>
      </c>
      <c r="H72" s="47" t="n">
        <v>44.93</v>
      </c>
      <c r="I72" s="48" t="n">
        <f aca="false">G72/H72</f>
        <v>0.816901121423252</v>
      </c>
      <c r="J72" s="48" t="n">
        <f aca="false">J71+I72</f>
        <v>88.629489936791</v>
      </c>
      <c r="K72" s="34" t="n">
        <f aca="false">K71+C72</f>
        <v>1020000</v>
      </c>
      <c r="L72" s="45" t="n">
        <f aca="false">J72*H72</f>
        <v>3982.12298286002</v>
      </c>
      <c r="M72" s="34" t="n">
        <f aca="false">L72*B72</f>
        <v>1578712.65655486</v>
      </c>
      <c r="N72" s="35" t="n">
        <f aca="false">M72-K72</f>
        <v>558712.656554855</v>
      </c>
      <c r="O72" s="36" t="n">
        <f aca="false">N72/K72</f>
        <v>0.547757506426328</v>
      </c>
      <c r="P72" s="35" t="n">
        <f aca="false">-C72</f>
        <v>-15000</v>
      </c>
    </row>
    <row r="73" customFormat="false" ht="15" hidden="false" customHeight="false" outlineLevel="0" collapsed="false">
      <c r="A73" s="43" t="n">
        <v>45901</v>
      </c>
      <c r="B73" s="44" t="n">
        <v>391.63</v>
      </c>
      <c r="C73" s="34" t="n">
        <f aca="false">Feltételezések!$B$5</f>
        <v>15000</v>
      </c>
      <c r="D73" s="34" t="n">
        <f aca="false">C73*Feltételezések!$B$6</f>
        <v>52.5</v>
      </c>
      <c r="E73" s="45" t="n">
        <f aca="false">(C73-D73)/B73</f>
        <v>38.167402905804</v>
      </c>
      <c r="F73" s="46" t="n">
        <f aca="false">Feltételezések!$B$8</f>
        <v>1</v>
      </c>
      <c r="G73" s="45" t="n">
        <f aca="false">MAX(E73-F73,0)</f>
        <v>37.167402905804</v>
      </c>
      <c r="H73" s="47" t="n">
        <v>43.03</v>
      </c>
      <c r="I73" s="48" t="n">
        <f aca="false">G73/H73</f>
        <v>0.863755586934788</v>
      </c>
      <c r="J73" s="48" t="n">
        <f aca="false">J72+I73</f>
        <v>89.4932455237258</v>
      </c>
      <c r="K73" s="34" t="n">
        <f aca="false">K72+C73</f>
        <v>1035000</v>
      </c>
      <c r="L73" s="45" t="n">
        <f aca="false">J73*H73</f>
        <v>3850.89435488592</v>
      </c>
      <c r="M73" s="34" t="n">
        <f aca="false">L73*B73</f>
        <v>1508125.75620397</v>
      </c>
      <c r="N73" s="35" t="n">
        <f aca="false">M73-K73</f>
        <v>473125.756203973</v>
      </c>
      <c r="O73" s="36" t="n">
        <f aca="false">N73/K73</f>
        <v>0.457126334496592</v>
      </c>
      <c r="P73" s="35" t="n">
        <f aca="false">-C73</f>
        <v>-15000</v>
      </c>
    </row>
    <row r="74" customFormat="false" ht="15" hidden="false" customHeight="false" outlineLevel="0" collapsed="false">
      <c r="A74" s="43" t="n">
        <v>45931</v>
      </c>
      <c r="B74" s="44" t="n">
        <v>389.91</v>
      </c>
      <c r="C74" s="34" t="n">
        <f aca="false">Feltételezések!$B$5</f>
        <v>15000</v>
      </c>
      <c r="D74" s="34" t="n">
        <f aca="false">C74*Feltételezések!$B$6</f>
        <v>52.5</v>
      </c>
      <c r="E74" s="45" t="n">
        <f aca="false">(C74-D74)/B74</f>
        <v>38.3357697930292</v>
      </c>
      <c r="F74" s="46" t="n">
        <f aca="false">Feltételezések!$B$8</f>
        <v>1</v>
      </c>
      <c r="G74" s="45" t="n">
        <f aca="false">MAX(E74-F74,0)</f>
        <v>37.3357697930292</v>
      </c>
      <c r="H74" s="47" t="n">
        <v>41.93</v>
      </c>
      <c r="I74" s="48" t="n">
        <f aca="false">G74/H74</f>
        <v>0.890430951419727</v>
      </c>
      <c r="J74" s="48" t="n">
        <f aca="false">J73+I74</f>
        <v>90.3836764751455</v>
      </c>
      <c r="K74" s="34" t="n">
        <f aca="false">K73+C74</f>
        <v>1050000</v>
      </c>
      <c r="L74" s="45" t="n">
        <f aca="false">J74*H74</f>
        <v>3789.78755460285</v>
      </c>
      <c r="M74" s="34" t="n">
        <f aca="false">L74*B74</f>
        <v>1477676.0654152</v>
      </c>
      <c r="N74" s="35" t="n">
        <f aca="false">M74-K74</f>
        <v>427676.065415198</v>
      </c>
      <c r="O74" s="36" t="n">
        <f aca="false">N74/K74</f>
        <v>0.407310538490665</v>
      </c>
      <c r="P74" s="35" t="n">
        <f aca="false">-C74</f>
        <v>-15000</v>
      </c>
    </row>
    <row r="75" customFormat="false" ht="15" hidden="false" customHeight="false" outlineLevel="0" collapsed="false">
      <c r="A75" s="43" t="n">
        <v>45962</v>
      </c>
      <c r="B75" s="44" t="n">
        <v>384.2</v>
      </c>
      <c r="C75" s="34" t="n">
        <f aca="false">Feltételezések!$B$5</f>
        <v>15000</v>
      </c>
      <c r="D75" s="34" t="n">
        <f aca="false">C75*Feltételezések!$B$6</f>
        <v>52.5</v>
      </c>
      <c r="E75" s="45" t="n">
        <f aca="false">(C75-D75)/B75</f>
        <v>38.9055179593962</v>
      </c>
      <c r="F75" s="46" t="n">
        <f aca="false">Feltételezések!$B$8</f>
        <v>1</v>
      </c>
      <c r="G75" s="45" t="n">
        <f aca="false">MAX(E75-F75,0)</f>
        <v>37.9055179593962</v>
      </c>
      <c r="H75" s="47" t="n">
        <v>42.51</v>
      </c>
      <c r="I75" s="48" t="n">
        <f aca="false">G75/H75</f>
        <v>0.891684732048839</v>
      </c>
      <c r="J75" s="48" t="n">
        <f aca="false">J74+I75</f>
        <v>91.2753612071944</v>
      </c>
      <c r="K75" s="34" t="n">
        <f aca="false">K74+C75</f>
        <v>1065000</v>
      </c>
      <c r="L75" s="45" t="n">
        <f aca="false">J75*H75</f>
        <v>3880.11560491783</v>
      </c>
      <c r="M75" s="34" t="n">
        <f aca="false">L75*B75</f>
        <v>1490740.41540943</v>
      </c>
      <c r="N75" s="35" t="n">
        <f aca="false">M75-K75</f>
        <v>425740.415409431</v>
      </c>
      <c r="O75" s="36" t="n">
        <f aca="false">N75/K75</f>
        <v>0.399756258600405</v>
      </c>
      <c r="P75" s="35" t="n">
        <f aca="false">-C75</f>
        <v>-15000</v>
      </c>
    </row>
    <row r="76" customFormat="false" ht="15" hidden="false" customHeight="false" outlineLevel="0" collapsed="false">
      <c r="A76" s="43" t="n">
        <v>45992</v>
      </c>
      <c r="B76" s="44" t="n">
        <v>384.97</v>
      </c>
      <c r="C76" s="34" t="n">
        <f aca="false">Feltételezések!$B$5</f>
        <v>15000</v>
      </c>
      <c r="D76" s="34" t="n">
        <f aca="false">C76*Feltételezések!$B$6</f>
        <v>52.5</v>
      </c>
      <c r="E76" s="45" t="n">
        <f aca="false">(C76-D76)/B76</f>
        <v>38.8277008598073</v>
      </c>
      <c r="F76" s="46" t="n">
        <f aca="false">Feltételezések!$B$8</f>
        <v>1</v>
      </c>
      <c r="G76" s="45" t="n">
        <f aca="false">MAX(E76-F76,0)</f>
        <v>37.8277008598073</v>
      </c>
      <c r="H76" s="47" t="n">
        <v>41.25</v>
      </c>
      <c r="I76" s="48" t="n">
        <f aca="false">G76/H76</f>
        <v>0.917035172358964</v>
      </c>
      <c r="J76" s="48" t="n">
        <f aca="false">J75+I76</f>
        <v>92.1923963795533</v>
      </c>
      <c r="K76" s="34" t="n">
        <f aca="false">K75+C76</f>
        <v>1080000</v>
      </c>
      <c r="L76" s="45" t="n">
        <f aca="false">J76*H76</f>
        <v>3802.93635065657</v>
      </c>
      <c r="M76" s="34" t="n">
        <f aca="false">L76*B76</f>
        <v>1464016.40691226</v>
      </c>
      <c r="N76" s="35" t="n">
        <f aca="false">M76-K76</f>
        <v>384016.406912262</v>
      </c>
      <c r="O76" s="36" t="n">
        <f aca="false">N76/K76</f>
        <v>0.355570747140983</v>
      </c>
      <c r="P76" s="35" t="n">
        <f aca="false">-C76</f>
        <v>-15000</v>
      </c>
    </row>
    <row r="77" customFormat="false" ht="15" hidden="false" customHeight="false" outlineLevel="0" collapsed="false">
      <c r="A77" s="43" t="n">
        <v>46023</v>
      </c>
      <c r="B77" s="44" t="n">
        <v>384.18</v>
      </c>
      <c r="C77" s="34" t="n">
        <f aca="false">Feltételezések!$B$5</f>
        <v>15000</v>
      </c>
      <c r="D77" s="34" t="n">
        <f aca="false">C77*Feltételezések!$B$6</f>
        <v>52.5</v>
      </c>
      <c r="E77" s="45" t="n">
        <f aca="false">(C77-D77)/B77</f>
        <v>38.9075433390598</v>
      </c>
      <c r="F77" s="46" t="n">
        <f aca="false">Feltételezések!$B$8</f>
        <v>1</v>
      </c>
      <c r="G77" s="45" t="n">
        <f aca="false">MAX(E77-F77,0)</f>
        <v>37.9075433390598</v>
      </c>
      <c r="H77" s="47" t="n">
        <v>40.23</v>
      </c>
      <c r="I77" s="48" t="n">
        <f aca="false">G77/H77</f>
        <v>0.942270527940836</v>
      </c>
      <c r="J77" s="48" t="n">
        <f aca="false">J76+I77</f>
        <v>93.1346669074942</v>
      </c>
      <c r="K77" s="34" t="n">
        <f aca="false">K76+C77</f>
        <v>1095000</v>
      </c>
      <c r="L77" s="45" t="n">
        <f aca="false">J77*H77</f>
        <v>3746.80764968849</v>
      </c>
      <c r="M77" s="34" t="n">
        <f aca="false">L77*B77</f>
        <v>1439448.56285732</v>
      </c>
      <c r="N77" s="35" t="n">
        <f aca="false">M77-K77</f>
        <v>344448.562857324</v>
      </c>
      <c r="O77" s="36" t="n">
        <f aca="false">N77/K77</f>
        <v>0.314564897586598</v>
      </c>
      <c r="P77" s="35" t="n">
        <f aca="false">-C77</f>
        <v>-15000</v>
      </c>
    </row>
    <row r="78" customFormat="false" ht="15" hidden="false" customHeight="false" outlineLevel="0" collapsed="false">
      <c r="A78" s="43" t="n">
        <v>46054</v>
      </c>
      <c r="B78" s="44" t="n">
        <v>378.61</v>
      </c>
      <c r="C78" s="34" t="n">
        <f aca="false">Feltételezések!$B$5</f>
        <v>15000</v>
      </c>
      <c r="D78" s="34" t="n">
        <f aca="false">C78*Feltételezések!$B$6</f>
        <v>52.5</v>
      </c>
      <c r="E78" s="45" t="n">
        <f aca="false">(C78-D78)/B78</f>
        <v>39.4799397797206</v>
      </c>
      <c r="F78" s="46" t="n">
        <f aca="false">Feltételezések!$B$8</f>
        <v>1</v>
      </c>
      <c r="G78" s="45" t="n">
        <f aca="false">MAX(E78-F78,0)</f>
        <v>38.4799397797206</v>
      </c>
      <c r="H78" s="47" t="n">
        <v>44.92</v>
      </c>
      <c r="I78" s="48" t="n">
        <f aca="false">G78/H78</f>
        <v>0.856632675416753</v>
      </c>
      <c r="J78" s="48" t="n">
        <f aca="false">J77+I78</f>
        <v>93.9912995829109</v>
      </c>
      <c r="K78" s="34" t="n">
        <f aca="false">K77+C78</f>
        <v>1110000</v>
      </c>
      <c r="L78" s="45" t="n">
        <f aca="false">J78*H78</f>
        <v>4222.08917726436</v>
      </c>
      <c r="M78" s="34" t="n">
        <f aca="false">L78*B78</f>
        <v>1598525.18340406</v>
      </c>
      <c r="N78" s="35" t="n">
        <f aca="false">M78-K78</f>
        <v>488525.183404059</v>
      </c>
      <c r="O78" s="36" t="n">
        <f aca="false">N78/K78</f>
        <v>0.440112777841494</v>
      </c>
      <c r="P78" s="35" t="n">
        <f aca="false">-C78</f>
        <v>-15000</v>
      </c>
    </row>
    <row r="79" customFormat="false" ht="15" hidden="false" customHeight="false" outlineLevel="0" collapsed="false">
      <c r="A79" s="43" t="n">
        <v>46082</v>
      </c>
      <c r="B79" s="44" t="n">
        <v>389.19</v>
      </c>
      <c r="C79" s="34" t="n">
        <f aca="false">Feltételezések!$B$5</f>
        <v>15000</v>
      </c>
      <c r="D79" s="34" t="n">
        <f aca="false">C79*Feltételezések!$B$6</f>
        <v>52.5</v>
      </c>
      <c r="E79" s="45" t="n">
        <f aca="false">(C79-D79)/B79</f>
        <v>38.4066908193941</v>
      </c>
      <c r="F79" s="46" t="n">
        <f aca="false">Feltételezések!$B$8</f>
        <v>1</v>
      </c>
      <c r="G79" s="45" t="n">
        <f aca="false">MAX(E79-F79,0)</f>
        <v>37.4066908193941</v>
      </c>
      <c r="H79" s="47" t="n">
        <v>48.26</v>
      </c>
      <c r="I79" s="48" t="n">
        <f aca="false">G79/H79</f>
        <v>0.775107559456986</v>
      </c>
      <c r="J79" s="48" t="n">
        <f aca="false">J78+I79</f>
        <v>94.7664071423679</v>
      </c>
      <c r="K79" s="34" t="n">
        <f aca="false">K78+C79</f>
        <v>1125000</v>
      </c>
      <c r="L79" s="45" t="n">
        <f aca="false">J79*H79</f>
        <v>4573.42680869067</v>
      </c>
      <c r="M79" s="34" t="n">
        <f aca="false">L79*B79</f>
        <v>1779931.97967432</v>
      </c>
      <c r="N79" s="35" t="n">
        <f aca="false">M79-K79</f>
        <v>654931.979674324</v>
      </c>
      <c r="O79" s="36" t="n">
        <f aca="false">N79/K79</f>
        <v>0.58216175971051</v>
      </c>
      <c r="P79" s="35" t="n">
        <f aca="false">-C79</f>
        <v>-15000</v>
      </c>
    </row>
    <row r="80" customFormat="false" ht="15" hidden="false" customHeight="false" outlineLevel="0" collapsed="false">
      <c r="A80" s="43" t="n">
        <v>46113</v>
      </c>
      <c r="B80" s="44" t="n">
        <v>368.96</v>
      </c>
      <c r="C80" s="34" t="n">
        <f aca="false">Feltételezések!$B$5</f>
        <v>15000</v>
      </c>
      <c r="D80" s="34" t="n">
        <f aca="false">C80*Feltételezések!$B$6</f>
        <v>52.5</v>
      </c>
      <c r="E80" s="45" t="n">
        <f aca="false">(C80-D80)/B80</f>
        <v>40.5125216825672</v>
      </c>
      <c r="F80" s="46" t="n">
        <f aca="false">Feltételezések!$B$8</f>
        <v>1</v>
      </c>
      <c r="G80" s="45" t="n">
        <f aca="false">MAX(E80-F80,0)</f>
        <v>39.5125216825672</v>
      </c>
      <c r="H80" s="47" t="n">
        <v>68.59</v>
      </c>
      <c r="I80" s="48" t="n">
        <f aca="false">G80/H80</f>
        <v>0.576068256051425</v>
      </c>
      <c r="J80" s="48" t="n">
        <f aca="false">J79+I80</f>
        <v>95.3424753984193</v>
      </c>
      <c r="K80" s="34" t="n">
        <f aca="false">K79+C80</f>
        <v>1140000</v>
      </c>
      <c r="L80" s="45" t="n">
        <f aca="false">J80*H80</f>
        <v>6539.54038757758</v>
      </c>
      <c r="M80" s="34" t="n">
        <f aca="false">L80*B80</f>
        <v>2412828.82140062</v>
      </c>
      <c r="N80" s="35" t="n">
        <f aca="false">M80-K80</f>
        <v>1272828.82140062</v>
      </c>
      <c r="O80" s="36" t="n">
        <f aca="false">N80/K80</f>
        <v>1.11651651000055</v>
      </c>
      <c r="P80" s="35" t="n">
        <f aca="false">-C80</f>
        <v>-15000</v>
      </c>
    </row>
    <row r="81" customFormat="false" ht="15" hidden="false" customHeight="false" outlineLevel="0" collapsed="false">
      <c r="A81" s="43" t="n">
        <v>46143</v>
      </c>
      <c r="B81" s="44" t="n">
        <v>358.23</v>
      </c>
      <c r="C81" s="34" t="n">
        <f aca="false">Feltételezések!$B$5</f>
        <v>15000</v>
      </c>
      <c r="D81" s="34" t="n">
        <f aca="false">C81*Feltételezések!$B$6</f>
        <v>52.5</v>
      </c>
      <c r="E81" s="45" t="n">
        <f aca="false">(C81-D81)/B81</f>
        <v>41.7259860983167</v>
      </c>
      <c r="F81" s="46" t="n">
        <f aca="false">Feltételezések!$B$8</f>
        <v>1</v>
      </c>
      <c r="G81" s="45" t="n">
        <f aca="false">MAX(E81-F81,0)</f>
        <v>40.7259860983167</v>
      </c>
      <c r="H81" s="47" t="n">
        <v>79.71</v>
      </c>
      <c r="I81" s="48" t="n">
        <f aca="false">G81/H81</f>
        <v>0.510926936373312</v>
      </c>
      <c r="J81" s="48" t="n">
        <f aca="false">J80+I81</f>
        <v>95.8534023347926</v>
      </c>
      <c r="K81" s="34" t="n">
        <f aca="false">K80+C81</f>
        <v>1155000</v>
      </c>
      <c r="L81" s="45" t="n">
        <f aca="false">J81*H81</f>
        <v>7640.47470010632</v>
      </c>
      <c r="M81" s="34" t="n">
        <f aca="false">L81*B81</f>
        <v>2737047.25181909</v>
      </c>
      <c r="N81" s="35" t="n">
        <f aca="false">M81-K81</f>
        <v>1582047.25181909</v>
      </c>
      <c r="O81" s="36" t="n">
        <f aca="false">N81/K81</f>
        <v>1.36973788036285</v>
      </c>
      <c r="P81" s="35" t="n">
        <f aca="false">-C81</f>
        <v>-15000</v>
      </c>
    </row>
    <row r="82" customFormat="false" ht="15" hidden="false" customHeight="false" outlineLevel="0" collapsed="false">
      <c r="A82" s="43" t="n">
        <v>46174</v>
      </c>
      <c r="B82" s="44" t="n">
        <v>353.94</v>
      </c>
      <c r="C82" s="34" t="n">
        <f aca="false">Feltételezések!$B$5</f>
        <v>15000</v>
      </c>
      <c r="D82" s="34" t="n">
        <f aca="false">C82*Feltételezések!$B$6</f>
        <v>52.5</v>
      </c>
      <c r="E82" s="45" t="n">
        <f aca="false">(C82-D82)/B82</f>
        <v>42.231734192236</v>
      </c>
      <c r="F82" s="46" t="n">
        <f aca="false">Feltételezések!$B$8</f>
        <v>1</v>
      </c>
      <c r="G82" s="45" t="n">
        <f aca="false">MAX(E82-F82,0)</f>
        <v>41.231734192236</v>
      </c>
      <c r="H82" s="47" t="n">
        <v>73.02</v>
      </c>
      <c r="I82" s="48" t="n">
        <f aca="false">G82/H82</f>
        <v>0.564663574256861</v>
      </c>
      <c r="J82" s="48" t="n">
        <f aca="false">J81+I82</f>
        <v>96.4180659090495</v>
      </c>
      <c r="K82" s="34" t="n">
        <f aca="false">K81+C82</f>
        <v>1170000</v>
      </c>
      <c r="L82" s="45" t="n">
        <f aca="false">J82*H82</f>
        <v>7040.44717267879</v>
      </c>
      <c r="M82" s="34" t="n">
        <f aca="false">L82*B82</f>
        <v>2491895.87229793</v>
      </c>
      <c r="N82" s="35" t="n">
        <f aca="false">M82-K82</f>
        <v>1321895.87229793</v>
      </c>
      <c r="O82" s="36" t="n">
        <f aca="false">N82/K82</f>
        <v>1.12982553187857</v>
      </c>
      <c r="P82" s="35" t="n">
        <f aca="false">-C82</f>
        <v>-15000</v>
      </c>
    </row>
    <row r="83" customFormat="false" ht="15" hidden="false" customHeight="false" outlineLevel="0" collapsed="false">
      <c r="A83" s="43" t="n">
        <v>46204</v>
      </c>
      <c r="B83" s="44" t="n">
        <v>359.47</v>
      </c>
      <c r="C83" s="34" t="n">
        <f aca="false">Feltételezések!$B$5</f>
        <v>15000</v>
      </c>
      <c r="D83" s="34" t="n">
        <f aca="false">C83*Feltételezések!$B$6</f>
        <v>52.5</v>
      </c>
      <c r="E83" s="45" t="n">
        <f aca="false">(C83-D83)/B83</f>
        <v>41.5820513533814</v>
      </c>
      <c r="F83" s="46" t="n">
        <f aca="false">Feltételezések!$B$8</f>
        <v>1</v>
      </c>
      <c r="G83" s="45" t="n">
        <f aca="false">MAX(E83-F83,0)</f>
        <v>40.5820513533814</v>
      </c>
      <c r="H83" s="47" t="n">
        <v>57.96</v>
      </c>
      <c r="I83" s="48" t="n">
        <f aca="false">G83/H83</f>
        <v>0.7001734187954</v>
      </c>
      <c r="J83" s="48" t="n">
        <f aca="false">J82+I83</f>
        <v>97.1182393278449</v>
      </c>
      <c r="K83" s="34" t="n">
        <f aca="false">K82+C83</f>
        <v>1185000</v>
      </c>
      <c r="L83" s="45" t="n">
        <f aca="false">J83*H83</f>
        <v>5628.97315144189</v>
      </c>
      <c r="M83" s="34" t="n">
        <f aca="false">L83*B83</f>
        <v>2023446.97874882</v>
      </c>
      <c r="N83" s="35" t="n">
        <f aca="false">M83-K83</f>
        <v>838446.978748816</v>
      </c>
      <c r="O83" s="36" t="n">
        <f aca="false">N83/K83</f>
        <v>0.707550193036976</v>
      </c>
      <c r="P83" s="35" t="n">
        <f aca="false">-C83</f>
        <v>-15000</v>
      </c>
    </row>
    <row r="84" customFormat="false" ht="15" hidden="false" customHeight="false" outlineLevel="0" collapsed="false">
      <c r="A84" s="43" t="n">
        <v>46235</v>
      </c>
      <c r="B84" s="44" t="n">
        <v>363.38</v>
      </c>
      <c r="C84" s="34" t="n">
        <f aca="false">Feltételezések!$B$5</f>
        <v>15000</v>
      </c>
      <c r="D84" s="34" t="n">
        <f aca="false">C84*Feltételezések!$B$6</f>
        <v>52.5</v>
      </c>
      <c r="E84" s="45" t="n">
        <f aca="false">(C84-D84)/B84</f>
        <v>41.1346249105619</v>
      </c>
      <c r="F84" s="46" t="n">
        <f aca="false">Feltételezések!$B$8</f>
        <v>1</v>
      </c>
      <c r="G84" s="45" t="n">
        <f aca="false">MAX(E84-F84,0)</f>
        <v>40.1346249105619</v>
      </c>
      <c r="H84" s="47" t="n">
        <v>69.03</v>
      </c>
      <c r="I84" s="48" t="n">
        <f aca="false">G84/H84</f>
        <v>0.581408444307721</v>
      </c>
      <c r="J84" s="48" t="n">
        <f aca="false">J83+I84</f>
        <v>97.6996477721526</v>
      </c>
      <c r="K84" s="34" t="n">
        <f aca="false">K83+C84</f>
        <v>1200000</v>
      </c>
      <c r="L84" s="45" t="n">
        <f aca="false">J84*H84</f>
        <v>6744.2066857117</v>
      </c>
      <c r="M84" s="34" t="n">
        <f aca="false">L84*B84</f>
        <v>2450709.82545392</v>
      </c>
      <c r="N84" s="35" t="n">
        <f aca="false">M84-K84</f>
        <v>1250709.82545392</v>
      </c>
      <c r="O84" s="36" t="n">
        <f aca="false">N84/K84</f>
        <v>1.04225818787826</v>
      </c>
      <c r="P84" s="35" t="n">
        <f aca="false">-C84</f>
        <v>-15000</v>
      </c>
    </row>
    <row r="85" customFormat="false" ht="15" hidden="false" customHeight="false" outlineLevel="0" collapsed="false">
      <c r="A85" s="43" t="n">
        <v>46266</v>
      </c>
      <c r="B85" s="44" t="n">
        <v>364.93</v>
      </c>
      <c r="C85" s="34" t="n">
        <f aca="false">Feltételezések!$B$5</f>
        <v>15000</v>
      </c>
      <c r="D85" s="34" t="n">
        <f aca="false">C85*Feltételezések!$B$6</f>
        <v>52.5</v>
      </c>
      <c r="E85" s="45" t="n">
        <f aca="false">(C85-D85)/B85</f>
        <v>40.959910119749</v>
      </c>
      <c r="F85" s="46" t="n">
        <f aca="false">Feltételezések!$B$8</f>
        <v>1</v>
      </c>
      <c r="G85" s="45" t="n">
        <f aca="false">MAX(E85-F85,0)</f>
        <v>39.959910119749</v>
      </c>
      <c r="H85" s="47" t="n">
        <v>76.71</v>
      </c>
      <c r="I85" s="48" t="n">
        <f aca="false">G85/H85</f>
        <v>0.520921784900913</v>
      </c>
      <c r="J85" s="48" t="n">
        <f aca="false">J84+I85</f>
        <v>98.2205695570535</v>
      </c>
      <c r="K85" s="34" t="n">
        <f aca="false">K84+C85</f>
        <v>1215000</v>
      </c>
      <c r="L85" s="45" t="n">
        <f aca="false">J85*H85</f>
        <v>7534.49989072158</v>
      </c>
      <c r="M85" s="34" t="n">
        <f aca="false">L85*B85</f>
        <v>2749565.04512102</v>
      </c>
      <c r="N85" s="35" t="n">
        <f aca="false">M85-K85</f>
        <v>1534565.04512102</v>
      </c>
      <c r="O85" s="36" t="n">
        <f aca="false">N85/K85</f>
        <v>1.263016498042</v>
      </c>
      <c r="P85" s="35" t="n">
        <f aca="false">-C85</f>
        <v>-15000</v>
      </c>
    </row>
    <row r="86" customFormat="false" ht="15" hidden="false" customHeight="false" outlineLevel="0" collapsed="false">
      <c r="A86" s="43" t="n">
        <v>46296</v>
      </c>
      <c r="B86" s="44" t="n">
        <v>363.88</v>
      </c>
      <c r="C86" s="34" t="n">
        <f aca="false">Feltételezések!$B$5</f>
        <v>15000</v>
      </c>
      <c r="D86" s="34" t="n">
        <f aca="false">C86*Feltételezések!$B$6</f>
        <v>52.5</v>
      </c>
      <c r="E86" s="45" t="n">
        <f aca="false">(C86-D86)/B86</f>
        <v>41.0781026712103</v>
      </c>
      <c r="F86" s="46" t="n">
        <f aca="false">Feltételezések!$B$8</f>
        <v>1</v>
      </c>
      <c r="G86" s="45" t="n">
        <f aca="false">MAX(E86-F86,0)</f>
        <v>40.0781026712103</v>
      </c>
      <c r="H86" s="47" t="n">
        <v>89.14</v>
      </c>
      <c r="I86" s="48" t="n">
        <f aca="false">G86/H86</f>
        <v>0.44960851100752</v>
      </c>
      <c r="J86" s="48" t="n">
        <f aca="false">J85+I86</f>
        <v>98.6701780680611</v>
      </c>
      <c r="K86" s="34" t="n">
        <f aca="false">K85+C86</f>
        <v>1230000</v>
      </c>
      <c r="L86" s="45" t="n">
        <f aca="false">J86*H86</f>
        <v>8795.45967298696</v>
      </c>
      <c r="M86" s="34" t="n">
        <f aca="false">L86*B86</f>
        <v>3200491.8658065</v>
      </c>
      <c r="N86" s="35" t="n">
        <f aca="false">M86-K86</f>
        <v>1970491.8658065</v>
      </c>
      <c r="O86" s="36" t="n">
        <f aca="false">N86/K86</f>
        <v>1.60202590715975</v>
      </c>
      <c r="P86" s="35" t="n">
        <f aca="false">-C86</f>
        <v>-15000</v>
      </c>
    </row>
    <row r="87" customFormat="false" ht="15" hidden="false" customHeight="false" outlineLevel="0" collapsed="false">
      <c r="A87" s="51" t="n">
        <f aca="false">Feltételezések!$B$10</f>
        <v>46311</v>
      </c>
      <c r="B87" s="52" t="n">
        <f aca="false">Feltételezések!$B$9</f>
        <v>363.08</v>
      </c>
      <c r="C87" s="53" t="s">
        <v>266</v>
      </c>
      <c r="D87" s="54"/>
      <c r="E87" s="55"/>
      <c r="F87" s="52"/>
      <c r="G87" s="55"/>
      <c r="H87" s="56" t="n">
        <v>93.93</v>
      </c>
      <c r="I87" s="57"/>
      <c r="J87" s="57" t="n">
        <f aca="false">J86</f>
        <v>98.6701780680611</v>
      </c>
      <c r="K87" s="54" t="n">
        <f aca="false">K86</f>
        <v>1230000</v>
      </c>
      <c r="L87" s="55" t="n">
        <f aca="false">J87*H87</f>
        <v>9268.08982593298</v>
      </c>
      <c r="M87" s="54" t="n">
        <f aca="false">L87*B87</f>
        <v>3365058.05399974</v>
      </c>
      <c r="N87" s="58" t="n">
        <f aca="false">M87-K87</f>
        <v>2135058.05399974</v>
      </c>
      <c r="O87" s="59" t="n">
        <f aca="false">N87/K87</f>
        <v>1.73581955609735</v>
      </c>
      <c r="P87" s="58" t="n">
        <f aca="false">M87</f>
        <v>3365058.05399974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4" min="13" style="0" width="13"/>
    <col collapsed="false" customWidth="true" hidden="false" outlineLevel="0" max="15" min="15" style="0" width="9"/>
    <col collapsed="false" customWidth="true" hidden="false" outlineLevel="0" max="16" min="16" style="0" width="13"/>
    <col collapsed="false" customWidth="true" hidden="false" outlineLevel="0" max="17" min="17" style="0" width="2"/>
    <col collapsed="false" customWidth="true" hidden="false" outlineLevel="0" max="18" min="18" style="0" width="36"/>
    <col collapsed="false" customWidth="true" hidden="false" outlineLevel="0" max="19" min="19" style="0" width="16"/>
  </cols>
  <sheetData>
    <row r="1" customFormat="false" ht="19.7" hidden="false" customHeight="false" outlineLevel="0" collapsed="false">
      <c r="A1" s="1" t="s">
        <v>269</v>
      </c>
    </row>
    <row r="2" customFormat="false" ht="15" hidden="false" customHeight="false" outlineLevel="0" collapsed="false">
      <c r="A2" s="2" t="s">
        <v>244</v>
      </c>
    </row>
    <row r="4" customFormat="false" ht="39.55" hidden="false" customHeight="false" outlineLevel="0" collapsed="false">
      <c r="A4" s="3" t="s">
        <v>245</v>
      </c>
      <c r="B4" s="3" t="s">
        <v>246</v>
      </c>
      <c r="C4" s="3" t="s">
        <v>247</v>
      </c>
      <c r="D4" s="3" t="s">
        <v>248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9</v>
      </c>
      <c r="L4" s="3" t="s">
        <v>255</v>
      </c>
      <c r="M4" s="3" t="s">
        <v>256</v>
      </c>
      <c r="N4" s="3" t="s">
        <v>11</v>
      </c>
      <c r="O4" s="3" t="s">
        <v>257</v>
      </c>
      <c r="P4" s="3" t="s">
        <v>258</v>
      </c>
      <c r="R4" s="3" t="s">
        <v>259</v>
      </c>
      <c r="S4" s="3"/>
    </row>
    <row r="5" customFormat="false" ht="15" hidden="false" customHeight="false" outlineLevel="0" collapsed="false">
      <c r="A5" s="43" t="n">
        <v>43831</v>
      </c>
      <c r="B5" s="44" t="n">
        <v>334.38</v>
      </c>
      <c r="C5" s="34" t="n">
        <f aca="false">Feltételezések!$B$5</f>
        <v>15000</v>
      </c>
      <c r="D5" s="34" t="n">
        <f aca="false">C5*Feltételezések!$B$6</f>
        <v>52.5</v>
      </c>
      <c r="E5" s="45" t="n">
        <f aca="false">(C5-D5)/B5</f>
        <v>44.7021352951732</v>
      </c>
      <c r="F5" s="46" t="n">
        <f aca="false">Feltételezések!$B$7</f>
        <v>0</v>
      </c>
      <c r="G5" s="45" t="n">
        <f aca="false">MAX(E5-F5,0)</f>
        <v>44.7021352951732</v>
      </c>
      <c r="H5" s="47" t="n">
        <v>124.33</v>
      </c>
      <c r="I5" s="48" t="n">
        <f aca="false">G5/H5</f>
        <v>0.359544239485025</v>
      </c>
      <c r="J5" s="48" t="n">
        <f aca="false">I5</f>
        <v>0.359544239485025</v>
      </c>
      <c r="K5" s="34" t="n">
        <f aca="false">C5</f>
        <v>15000</v>
      </c>
      <c r="L5" s="45" t="n">
        <f aca="false">J5*H5</f>
        <v>44.7021352951732</v>
      </c>
      <c r="M5" s="34" t="n">
        <f aca="false">L5*B5</f>
        <v>14947.5</v>
      </c>
      <c r="N5" s="35" t="n">
        <f aca="false">M5-K5</f>
        <v>-52.5</v>
      </c>
      <c r="O5" s="36" t="n">
        <f aca="false">N5/K5</f>
        <v>-0.0035</v>
      </c>
      <c r="P5" s="35" t="n">
        <f aca="false">-C5</f>
        <v>-15000</v>
      </c>
      <c r="R5" s="21" t="s">
        <v>7</v>
      </c>
      <c r="S5" s="49" t="n">
        <f aca="false">A5</f>
        <v>43831</v>
      </c>
    </row>
    <row r="6" customFormat="false" ht="15" hidden="false" customHeight="false" outlineLevel="0" collapsed="false">
      <c r="A6" s="43" t="n">
        <v>43862</v>
      </c>
      <c r="B6" s="44" t="n">
        <v>337.17</v>
      </c>
      <c r="C6" s="34" t="n">
        <f aca="false">Feltételezések!$B$5</f>
        <v>15000</v>
      </c>
      <c r="D6" s="34" t="n">
        <f aca="false">C6*Feltételezések!$B$6</f>
        <v>52.5</v>
      </c>
      <c r="E6" s="45" t="n">
        <f aca="false">(C6-D6)/B6</f>
        <v>44.3322359640537</v>
      </c>
      <c r="F6" s="46" t="n">
        <f aca="false">Feltételezések!$B$7</f>
        <v>0</v>
      </c>
      <c r="G6" s="45" t="n">
        <f aca="false">MAX(E6-F6,0)</f>
        <v>44.3322359640537</v>
      </c>
      <c r="H6" s="47" t="n">
        <v>125.49</v>
      </c>
      <c r="I6" s="48" t="n">
        <f aca="false">G6/H6</f>
        <v>0.353273057327705</v>
      </c>
      <c r="J6" s="48" t="n">
        <f aca="false">J5+I6</f>
        <v>0.71281729681273</v>
      </c>
      <c r="K6" s="34" t="n">
        <f aca="false">K5+C6</f>
        <v>30000</v>
      </c>
      <c r="L6" s="45" t="n">
        <f aca="false">J6*H6</f>
        <v>89.4514425770295</v>
      </c>
      <c r="M6" s="34" t="n">
        <f aca="false">L6*B6</f>
        <v>30160.342893697</v>
      </c>
      <c r="N6" s="35" t="n">
        <f aca="false">M6-K6</f>
        <v>160.342893697045</v>
      </c>
      <c r="O6" s="36" t="n">
        <f aca="false">N6/K6</f>
        <v>0.00534476312323483</v>
      </c>
      <c r="P6" s="35" t="n">
        <f aca="false">-C6</f>
        <v>-15000</v>
      </c>
      <c r="R6" s="21" t="s">
        <v>260</v>
      </c>
      <c r="S6" s="50" t="n">
        <f aca="false">COUNT(C5:C86)</f>
        <v>82</v>
      </c>
    </row>
    <row r="7" customFormat="false" ht="15" hidden="false" customHeight="false" outlineLevel="0" collapsed="false">
      <c r="A7" s="43" t="n">
        <v>43891</v>
      </c>
      <c r="B7" s="44" t="n">
        <v>345.68</v>
      </c>
      <c r="C7" s="34" t="n">
        <f aca="false">Feltételezések!$B$5</f>
        <v>15000</v>
      </c>
      <c r="D7" s="34" t="n">
        <f aca="false">C7*Feltételezések!$B$6</f>
        <v>52.5</v>
      </c>
      <c r="E7" s="45" t="n">
        <f aca="false">(C7-D7)/B7</f>
        <v>43.2408585975469</v>
      </c>
      <c r="F7" s="46" t="n">
        <f aca="false">Feltételezések!$B$7</f>
        <v>0</v>
      </c>
      <c r="G7" s="45" t="n">
        <f aca="false">MAX(E7-F7,0)</f>
        <v>43.2408585975469</v>
      </c>
      <c r="H7" s="47" t="n">
        <v>117.1</v>
      </c>
      <c r="I7" s="48" t="n">
        <f aca="false">G7/H7</f>
        <v>0.369264377434218</v>
      </c>
      <c r="J7" s="48" t="n">
        <f aca="false">J6+I7</f>
        <v>1.08208167424695</v>
      </c>
      <c r="K7" s="34" t="n">
        <f aca="false">K6+C7</f>
        <v>45000</v>
      </c>
      <c r="L7" s="45" t="n">
        <f aca="false">J7*H7</f>
        <v>126.711764054318</v>
      </c>
      <c r="M7" s="34" t="n">
        <f aca="false">L7*B7</f>
        <v>43801.7225982965</v>
      </c>
      <c r="N7" s="35" t="n">
        <f aca="false">M7-K7</f>
        <v>-1198.2774017035</v>
      </c>
      <c r="O7" s="36" t="n">
        <f aca="false">N7/K7</f>
        <v>-0.0266283867045223</v>
      </c>
      <c r="P7" s="35" t="n">
        <f aca="false">-C7</f>
        <v>-15000</v>
      </c>
      <c r="R7" s="21" t="s">
        <v>9</v>
      </c>
      <c r="S7" s="26" t="n">
        <f aca="false">K87</f>
        <v>1230000</v>
      </c>
    </row>
    <row r="8" customFormat="false" ht="15" hidden="false" customHeight="false" outlineLevel="0" collapsed="false">
      <c r="A8" s="43" t="n">
        <v>43922</v>
      </c>
      <c r="B8" s="44" t="n">
        <v>356.69</v>
      </c>
      <c r="C8" s="34" t="n">
        <f aca="false">Feltételezések!$B$5</f>
        <v>15000</v>
      </c>
      <c r="D8" s="34" t="n">
        <f aca="false">C8*Feltételezések!$B$6</f>
        <v>52.5</v>
      </c>
      <c r="E8" s="45" t="n">
        <f aca="false">(C8-D8)/B8</f>
        <v>41.9061369816928</v>
      </c>
      <c r="F8" s="46" t="n">
        <f aca="false">Feltételezések!$B$7</f>
        <v>0</v>
      </c>
      <c r="G8" s="45" t="n">
        <f aca="false">MAX(E8-F8,0)</f>
        <v>41.9061369816928</v>
      </c>
      <c r="H8" s="47" t="n">
        <v>88.78</v>
      </c>
      <c r="I8" s="48" t="n">
        <f aca="false">G8/H8</f>
        <v>0.472022268322739</v>
      </c>
      <c r="J8" s="48" t="n">
        <f aca="false">J7+I8</f>
        <v>1.55410394256969</v>
      </c>
      <c r="K8" s="34" t="n">
        <f aca="false">K7+C8</f>
        <v>60000</v>
      </c>
      <c r="L8" s="45" t="n">
        <f aca="false">J8*H8</f>
        <v>137.973348021337</v>
      </c>
      <c r="M8" s="34" t="n">
        <f aca="false">L8*B8</f>
        <v>49213.7135057306</v>
      </c>
      <c r="N8" s="35" t="n">
        <f aca="false">M8-K8</f>
        <v>-10786.2864942694</v>
      </c>
      <c r="O8" s="36" t="n">
        <f aca="false">N8/K8</f>
        <v>-0.179771441571156</v>
      </c>
      <c r="P8" s="35" t="n">
        <f aca="false">-C8</f>
        <v>-15000</v>
      </c>
      <c r="R8" s="21" t="s">
        <v>10</v>
      </c>
      <c r="S8" s="26" t="n">
        <f aca="false">M87</f>
        <v>2069675.63792097</v>
      </c>
    </row>
    <row r="9" customFormat="false" ht="15" hidden="false" customHeight="false" outlineLevel="0" collapsed="false">
      <c r="A9" s="43" t="n">
        <v>43952</v>
      </c>
      <c r="B9" s="44" t="n">
        <v>350.76</v>
      </c>
      <c r="C9" s="34" t="n">
        <f aca="false">Feltételezések!$B$5</f>
        <v>15000</v>
      </c>
      <c r="D9" s="34" t="n">
        <f aca="false">C9*Feltételezések!$B$6</f>
        <v>52.5</v>
      </c>
      <c r="E9" s="45" t="n">
        <f aca="false">(C9-D9)/B9</f>
        <v>42.6146082791652</v>
      </c>
      <c r="F9" s="46" t="n">
        <f aca="false">Feltételezések!$B$7</f>
        <v>0</v>
      </c>
      <c r="G9" s="45" t="n">
        <f aca="false">MAX(E9-F9,0)</f>
        <v>42.6146082791652</v>
      </c>
      <c r="H9" s="47" t="n">
        <v>100.81</v>
      </c>
      <c r="I9" s="48" t="n">
        <f aca="false">G9/H9</f>
        <v>0.422722034313711</v>
      </c>
      <c r="J9" s="48" t="n">
        <f aca="false">J8+I9</f>
        <v>1.9768259768834</v>
      </c>
      <c r="K9" s="34" t="n">
        <f aca="false">K8+C9</f>
        <v>75000</v>
      </c>
      <c r="L9" s="45" t="n">
        <f aca="false">J9*H9</f>
        <v>199.283826729615</v>
      </c>
      <c r="M9" s="34" t="n">
        <f aca="false">L9*B9</f>
        <v>69900.7950636799</v>
      </c>
      <c r="N9" s="35" t="n">
        <f aca="false">M9-K9</f>
        <v>-5099.20493632011</v>
      </c>
      <c r="O9" s="36" t="n">
        <f aca="false">N9/K9</f>
        <v>-0.0679893991509348</v>
      </c>
      <c r="P9" s="35" t="n">
        <f aca="false">-C9</f>
        <v>-15000</v>
      </c>
      <c r="R9" s="21" t="s">
        <v>11</v>
      </c>
      <c r="S9" s="28" t="n">
        <f aca="false">N87</f>
        <v>839675.637920971</v>
      </c>
    </row>
    <row r="10" customFormat="false" ht="15" hidden="false" customHeight="false" outlineLevel="0" collapsed="false">
      <c r="A10" s="43" t="n">
        <v>43983</v>
      </c>
      <c r="B10" s="44" t="n">
        <v>347.69</v>
      </c>
      <c r="C10" s="34" t="n">
        <f aca="false">Feltételezések!$B$5</f>
        <v>15000</v>
      </c>
      <c r="D10" s="34" t="n">
        <f aca="false">C10*Feltételezések!$B$6</f>
        <v>52.5</v>
      </c>
      <c r="E10" s="45" t="n">
        <f aca="false">(C10-D10)/B10</f>
        <v>42.9908826828497</v>
      </c>
      <c r="F10" s="46" t="n">
        <f aca="false">Feltételezések!$B$7</f>
        <v>0</v>
      </c>
      <c r="G10" s="45" t="n">
        <f aca="false">MAX(E10-F10,0)</f>
        <v>42.9908826828497</v>
      </c>
      <c r="H10" s="47" t="n">
        <v>107.13</v>
      </c>
      <c r="I10" s="48" t="n">
        <f aca="false">G10/H10</f>
        <v>0.401296393940536</v>
      </c>
      <c r="J10" s="48" t="n">
        <f aca="false">J9+I10</f>
        <v>2.37812237082393</v>
      </c>
      <c r="K10" s="34" t="n">
        <f aca="false">K9+C10</f>
        <v>90000</v>
      </c>
      <c r="L10" s="45" t="n">
        <f aca="false">J10*H10</f>
        <v>254.768249586368</v>
      </c>
      <c r="M10" s="34" t="n">
        <f aca="false">L10*B10</f>
        <v>88580.3726986843</v>
      </c>
      <c r="N10" s="35" t="n">
        <f aca="false">M10-K10</f>
        <v>-1419.62730131568</v>
      </c>
      <c r="O10" s="36" t="n">
        <f aca="false">N10/K10</f>
        <v>-0.0157736366812853</v>
      </c>
      <c r="P10" s="35" t="n">
        <f aca="false">-C10</f>
        <v>-15000</v>
      </c>
      <c r="R10" s="21" t="s">
        <v>12</v>
      </c>
      <c r="S10" s="29" t="n">
        <f aca="false">O87</f>
        <v>0.682663120260952</v>
      </c>
    </row>
    <row r="11" customFormat="false" ht="15" hidden="false" customHeight="false" outlineLevel="0" collapsed="false">
      <c r="A11" s="43" t="n">
        <v>44013</v>
      </c>
      <c r="B11" s="44" t="n">
        <v>351.16</v>
      </c>
      <c r="C11" s="34" t="n">
        <f aca="false">Feltételezések!$B$5</f>
        <v>15000</v>
      </c>
      <c r="D11" s="34" t="n">
        <f aca="false">C11*Feltételezések!$B$6</f>
        <v>52.5</v>
      </c>
      <c r="E11" s="45" t="n">
        <f aca="false">(C11-D11)/B11</f>
        <v>42.5660667501993</v>
      </c>
      <c r="F11" s="46" t="n">
        <f aca="false">Feltételezések!$B$7</f>
        <v>0</v>
      </c>
      <c r="G11" s="45" t="n">
        <f aca="false">MAX(E11-F11,0)</f>
        <v>42.5660667501993</v>
      </c>
      <c r="H11" s="47" t="n">
        <v>107.21</v>
      </c>
      <c r="I11" s="48" t="n">
        <f aca="false">G11/H11</f>
        <v>0.397034481393521</v>
      </c>
      <c r="J11" s="48" t="n">
        <f aca="false">J10+I11</f>
        <v>2.77515685221746</v>
      </c>
      <c r="K11" s="34" t="n">
        <f aca="false">K10+C11</f>
        <v>105000</v>
      </c>
      <c r="L11" s="45" t="n">
        <f aca="false">J11*H11</f>
        <v>297.524566126233</v>
      </c>
      <c r="M11" s="34" t="n">
        <f aca="false">L11*B11</f>
        <v>104478.726640888</v>
      </c>
      <c r="N11" s="35" t="n">
        <f aca="false">M11-K11</f>
        <v>-521.273359111889</v>
      </c>
      <c r="O11" s="36" t="n">
        <f aca="false">N11/K11</f>
        <v>-0.00496450818201799</v>
      </c>
      <c r="P11" s="35" t="n">
        <f aca="false">-C11</f>
        <v>-15000</v>
      </c>
      <c r="R11" s="21" t="s">
        <v>261</v>
      </c>
      <c r="S11" s="29" t="n">
        <f aca="false">XIRR(P5:P87,A5:A87)</f>
        <v>0.151429837038259</v>
      </c>
    </row>
    <row r="12" customFormat="false" ht="15" hidden="false" customHeight="false" outlineLevel="0" collapsed="false">
      <c r="A12" s="43" t="n">
        <v>44044</v>
      </c>
      <c r="B12" s="44" t="n">
        <v>348.93</v>
      </c>
      <c r="C12" s="34" t="n">
        <f aca="false">Feltételezések!$B$5</f>
        <v>15000</v>
      </c>
      <c r="D12" s="34" t="n">
        <f aca="false">C12*Feltételezések!$B$6</f>
        <v>52.5</v>
      </c>
      <c r="E12" s="45" t="n">
        <f aca="false">(C12-D12)/B12</f>
        <v>42.838105064053</v>
      </c>
      <c r="F12" s="46" t="n">
        <f aca="false">Feltételezések!$B$7</f>
        <v>0</v>
      </c>
      <c r="G12" s="45" t="n">
        <f aca="false">MAX(E12-F12,0)</f>
        <v>42.838105064053</v>
      </c>
      <c r="H12" s="47" t="n">
        <v>108.41</v>
      </c>
      <c r="I12" s="48" t="n">
        <f aca="false">G12/H12</f>
        <v>0.395149018209141</v>
      </c>
      <c r="J12" s="48" t="n">
        <f aca="false">J11+I12</f>
        <v>3.1703058704266</v>
      </c>
      <c r="K12" s="34" t="n">
        <f aca="false">K11+C12</f>
        <v>120000</v>
      </c>
      <c r="L12" s="45" t="n">
        <f aca="false">J12*H12</f>
        <v>343.692859412947</v>
      </c>
      <c r="M12" s="34" t="n">
        <f aca="false">L12*B12</f>
        <v>119924.74943496</v>
      </c>
      <c r="N12" s="35" t="n">
        <f aca="false">M12-K12</f>
        <v>-75.2505650403182</v>
      </c>
      <c r="O12" s="36" t="n">
        <f aca="false">N12/K12</f>
        <v>-0.000627088042002652</v>
      </c>
      <c r="P12" s="35" t="n">
        <f aca="false">-C12</f>
        <v>-15000</v>
      </c>
      <c r="R12" s="21" t="s">
        <v>262</v>
      </c>
      <c r="S12" s="26" t="n">
        <f aca="false">SUM(D5:D86)+SUMPRODUCT(F5:F86,B5:B86)</f>
        <v>4305</v>
      </c>
    </row>
    <row r="13" customFormat="false" ht="15" hidden="false" customHeight="false" outlineLevel="0" collapsed="false">
      <c r="A13" s="43" t="n">
        <v>44075</v>
      </c>
      <c r="B13" s="44" t="n">
        <v>360.61</v>
      </c>
      <c r="C13" s="34" t="n">
        <f aca="false">Feltételezések!$B$5</f>
        <v>15000</v>
      </c>
      <c r="D13" s="34" t="n">
        <f aca="false">C13*Feltételezések!$B$6</f>
        <v>52.5</v>
      </c>
      <c r="E13" s="45" t="n">
        <f aca="false">(C13-D13)/B13</f>
        <v>41.4505975985136</v>
      </c>
      <c r="F13" s="46" t="n">
        <f aca="false">Feltételezések!$B$7</f>
        <v>0</v>
      </c>
      <c r="G13" s="45" t="n">
        <f aca="false">MAX(E13-F13,0)</f>
        <v>41.4505975985136</v>
      </c>
      <c r="H13" s="47" t="n">
        <v>113.58</v>
      </c>
      <c r="I13" s="48" t="n">
        <f aca="false">G13/H13</f>
        <v>0.36494627221794</v>
      </c>
      <c r="J13" s="48" t="n">
        <f aca="false">J12+I13</f>
        <v>3.53525214264454</v>
      </c>
      <c r="K13" s="34" t="n">
        <f aca="false">K12+C13</f>
        <v>135000</v>
      </c>
      <c r="L13" s="45" t="n">
        <f aca="false">J13*H13</f>
        <v>401.533938361566</v>
      </c>
      <c r="M13" s="34" t="n">
        <f aca="false">L13*B13</f>
        <v>144797.153512564</v>
      </c>
      <c r="N13" s="35" t="n">
        <f aca="false">M13-K13</f>
        <v>9797.15351256446</v>
      </c>
      <c r="O13" s="36" t="n">
        <f aca="false">N13/K13</f>
        <v>0.0725715075004775</v>
      </c>
      <c r="P13" s="35" t="n">
        <f aca="false">-C13</f>
        <v>-15000</v>
      </c>
      <c r="R13" s="21" t="s">
        <v>263</v>
      </c>
      <c r="S13" s="26" t="n">
        <f aca="false">MAX(0,N87)*(Feltételezések!$B$11+Feltételezések!$B$12)</f>
        <v>235109.178617872</v>
      </c>
    </row>
    <row r="14" customFormat="false" ht="15" hidden="false" customHeight="false" outlineLevel="0" collapsed="false">
      <c r="A14" s="43" t="n">
        <v>44105</v>
      </c>
      <c r="B14" s="44" t="n">
        <v>362.53</v>
      </c>
      <c r="C14" s="34" t="n">
        <f aca="false">Feltételezések!$B$5</f>
        <v>15000</v>
      </c>
      <c r="D14" s="34" t="n">
        <f aca="false">C14*Feltételezések!$B$6</f>
        <v>52.5</v>
      </c>
      <c r="E14" s="45" t="n">
        <f aca="false">(C14-D14)/B14</f>
        <v>41.2310705320939</v>
      </c>
      <c r="F14" s="46" t="n">
        <f aca="false">Feltételezések!$B$7</f>
        <v>0</v>
      </c>
      <c r="G14" s="45" t="n">
        <f aca="false">MAX(E14-F14,0)</f>
        <v>41.2310705320939</v>
      </c>
      <c r="H14" s="47" t="n">
        <v>110.22</v>
      </c>
      <c r="I14" s="48" t="n">
        <f aca="false">G14/H14</f>
        <v>0.374079754419288</v>
      </c>
      <c r="J14" s="48" t="n">
        <f aca="false">J13+I14</f>
        <v>3.90933189706382</v>
      </c>
      <c r="K14" s="34" t="n">
        <f aca="false">K13+C14</f>
        <v>150000</v>
      </c>
      <c r="L14" s="45" t="n">
        <f aca="false">J14*H14</f>
        <v>430.886561694375</v>
      </c>
      <c r="M14" s="34" t="n">
        <f aca="false">L14*B14</f>
        <v>156209.305211062</v>
      </c>
      <c r="N14" s="35" t="n">
        <f aca="false">M14-K14</f>
        <v>6209.30521106164</v>
      </c>
      <c r="O14" s="36" t="n">
        <f aca="false">N14/K14</f>
        <v>0.0413953680737443</v>
      </c>
      <c r="P14" s="35" t="n">
        <f aca="false">-C14</f>
        <v>-15000</v>
      </c>
      <c r="R14" s="21" t="s">
        <v>16</v>
      </c>
      <c r="S14" s="28" t="n">
        <f aca="false">N87-S13</f>
        <v>604566.459303099</v>
      </c>
    </row>
    <row r="15" customFormat="false" ht="15" hidden="false" customHeight="false" outlineLevel="0" collapsed="false">
      <c r="A15" s="43" t="n">
        <v>44136</v>
      </c>
      <c r="B15" s="44" t="n">
        <v>359.84</v>
      </c>
      <c r="C15" s="34" t="n">
        <f aca="false">Feltételezések!$B$5</f>
        <v>15000</v>
      </c>
      <c r="D15" s="34" t="n">
        <f aca="false">C15*Feltételezések!$B$6</f>
        <v>52.5</v>
      </c>
      <c r="E15" s="45" t="n">
        <f aca="false">(C15-D15)/B15</f>
        <v>41.5392952423299</v>
      </c>
      <c r="F15" s="46" t="n">
        <f aca="false">Feltételezések!$B$7</f>
        <v>0</v>
      </c>
      <c r="G15" s="45" t="n">
        <f aca="false">MAX(E15-F15,0)</f>
        <v>41.5392952423299</v>
      </c>
      <c r="H15" s="47" t="n">
        <v>106.25</v>
      </c>
      <c r="I15" s="48" t="n">
        <f aca="false">G15/H15</f>
        <v>0.390958072868988</v>
      </c>
      <c r="J15" s="48" t="n">
        <f aca="false">J14+I15</f>
        <v>4.30028996993281</v>
      </c>
      <c r="K15" s="34" t="n">
        <f aca="false">K14+C15</f>
        <v>165000</v>
      </c>
      <c r="L15" s="45" t="n">
        <f aca="false">J15*H15</f>
        <v>456.905809305361</v>
      </c>
      <c r="M15" s="34" t="n">
        <f aca="false">L15*B15</f>
        <v>164412.986420441</v>
      </c>
      <c r="N15" s="35" t="n">
        <f aca="false">M15-K15</f>
        <v>-587.013579558814</v>
      </c>
      <c r="O15" s="36" t="n">
        <f aca="false">N15/K15</f>
        <v>-0.00355765805793221</v>
      </c>
      <c r="P15" s="35" t="n">
        <f aca="false">-C15</f>
        <v>-15000</v>
      </c>
      <c r="R15" s="21" t="s">
        <v>264</v>
      </c>
      <c r="S15" s="26" t="n">
        <f aca="false">MAX(M5:M87)</f>
        <v>2069675.63792097</v>
      </c>
    </row>
    <row r="16" customFormat="false" ht="15" hidden="false" customHeight="false" outlineLevel="0" collapsed="false">
      <c r="A16" s="43" t="n">
        <v>44166</v>
      </c>
      <c r="B16" s="44" t="n">
        <v>359.02</v>
      </c>
      <c r="C16" s="34" t="n">
        <f aca="false">Feltételezések!$B$5</f>
        <v>15000</v>
      </c>
      <c r="D16" s="34" t="n">
        <f aca="false">C16*Feltételezések!$B$6</f>
        <v>52.5</v>
      </c>
      <c r="E16" s="45" t="n">
        <f aca="false">(C16-D16)/B16</f>
        <v>41.6341707982842</v>
      </c>
      <c r="F16" s="46" t="n">
        <f aca="false">Feltételezések!$B$7</f>
        <v>0</v>
      </c>
      <c r="G16" s="45" t="n">
        <f aca="false">MAX(E16-F16,0)</f>
        <v>41.6341707982842</v>
      </c>
      <c r="H16" s="47" t="n">
        <v>118.92</v>
      </c>
      <c r="I16" s="48" t="n">
        <f aca="false">G16/H16</f>
        <v>0.350102344418804</v>
      </c>
      <c r="J16" s="48" t="n">
        <f aca="false">J15+I16</f>
        <v>4.65039231435162</v>
      </c>
      <c r="K16" s="34" t="n">
        <f aca="false">K15+C16</f>
        <v>180000</v>
      </c>
      <c r="L16" s="45" t="n">
        <f aca="false">J16*H16</f>
        <v>553.024654022694</v>
      </c>
      <c r="M16" s="34" t="n">
        <f aca="false">L16*B16</f>
        <v>198546.911287228</v>
      </c>
      <c r="N16" s="35" t="n">
        <f aca="false">M16-K16</f>
        <v>18546.9112872277</v>
      </c>
      <c r="O16" s="36" t="n">
        <f aca="false">N16/K16</f>
        <v>0.103038396040154</v>
      </c>
      <c r="P16" s="35" t="n">
        <f aca="false">-C16</f>
        <v>-15000</v>
      </c>
      <c r="R16" s="21" t="s">
        <v>265</v>
      </c>
      <c r="S16" s="28" t="n">
        <f aca="false">MIN(N5:N87)</f>
        <v>-10786.2864942694</v>
      </c>
    </row>
    <row r="17" customFormat="false" ht="15" hidden="false" customHeight="false" outlineLevel="0" collapsed="false">
      <c r="A17" s="43" t="n">
        <v>44197</v>
      </c>
      <c r="B17" s="44" t="n">
        <v>359.19</v>
      </c>
      <c r="C17" s="34" t="n">
        <f aca="false">Feltételezések!$B$5</f>
        <v>15000</v>
      </c>
      <c r="D17" s="34" t="n">
        <f aca="false">C17*Feltételezések!$B$6</f>
        <v>52.5</v>
      </c>
      <c r="E17" s="45" t="n">
        <f aca="false">(C17-D17)/B17</f>
        <v>41.6144658815669</v>
      </c>
      <c r="F17" s="46" t="n">
        <f aca="false">Feltételezések!$B$7</f>
        <v>0</v>
      </c>
      <c r="G17" s="45" t="n">
        <f aca="false">MAX(E17-F17,0)</f>
        <v>41.6144658815669</v>
      </c>
      <c r="H17" s="47" t="n">
        <v>119.75</v>
      </c>
      <c r="I17" s="48" t="n">
        <f aca="false">G17/H17</f>
        <v>0.347511197340851</v>
      </c>
      <c r="J17" s="48" t="n">
        <f aca="false">J16+I17</f>
        <v>4.99790351169247</v>
      </c>
      <c r="K17" s="34" t="n">
        <f aca="false">K16+C17</f>
        <v>195000</v>
      </c>
      <c r="L17" s="45" t="n">
        <f aca="false">J17*H17</f>
        <v>598.498945525173</v>
      </c>
      <c r="M17" s="34" t="n">
        <f aca="false">L17*B17</f>
        <v>214974.836243187</v>
      </c>
      <c r="N17" s="35" t="n">
        <f aca="false">M17-K17</f>
        <v>19974.8362431868</v>
      </c>
      <c r="O17" s="36" t="n">
        <f aca="false">N17/K17</f>
        <v>0.102435057657368</v>
      </c>
      <c r="P17" s="35" t="n">
        <f aca="false">-C17</f>
        <v>-15000</v>
      </c>
    </row>
    <row r="18" customFormat="false" ht="15" hidden="false" customHeight="false" outlineLevel="0" collapsed="false">
      <c r="A18" s="43" t="n">
        <v>44228</v>
      </c>
      <c r="B18" s="44" t="n">
        <v>358.15</v>
      </c>
      <c r="C18" s="34" t="n">
        <f aca="false">Feltételezések!$B$5</f>
        <v>15000</v>
      </c>
      <c r="D18" s="34" t="n">
        <f aca="false">C18*Feltételezések!$B$6</f>
        <v>52.5</v>
      </c>
      <c r="E18" s="45" t="n">
        <f aca="false">(C18-D18)/B18</f>
        <v>41.7353064358509</v>
      </c>
      <c r="F18" s="46" t="n">
        <f aca="false">Feltételezések!$B$7</f>
        <v>0</v>
      </c>
      <c r="G18" s="45" t="n">
        <f aca="false">MAX(E18-F18,0)</f>
        <v>41.7353064358509</v>
      </c>
      <c r="H18" s="47" t="n">
        <v>121.52</v>
      </c>
      <c r="I18" s="48" t="n">
        <f aca="false">G18/H18</f>
        <v>0.343443930512269</v>
      </c>
      <c r="J18" s="48" t="n">
        <f aca="false">J17+I18</f>
        <v>5.34134744220474</v>
      </c>
      <c r="K18" s="34" t="n">
        <f aca="false">K17+C18</f>
        <v>210000</v>
      </c>
      <c r="L18" s="45" t="n">
        <f aca="false">J18*H18</f>
        <v>649.080541176719</v>
      </c>
      <c r="M18" s="34" t="n">
        <f aca="false">L18*B18</f>
        <v>232468.195822442</v>
      </c>
      <c r="N18" s="35" t="n">
        <f aca="false">M18-K18</f>
        <v>22468.195822442</v>
      </c>
      <c r="O18" s="36" t="n">
        <f aca="false">N18/K18</f>
        <v>0.106991408678295</v>
      </c>
      <c r="P18" s="35" t="n">
        <f aca="false">-C18</f>
        <v>-15000</v>
      </c>
    </row>
    <row r="19" customFormat="false" ht="15" hidden="false" customHeight="false" outlineLevel="0" collapsed="false">
      <c r="A19" s="43" t="n">
        <v>44256</v>
      </c>
      <c r="B19" s="44" t="n">
        <v>365.61</v>
      </c>
      <c r="C19" s="34" t="n">
        <f aca="false">Feltételezések!$B$5</f>
        <v>15000</v>
      </c>
      <c r="D19" s="34" t="n">
        <f aca="false">C19*Feltételezések!$B$6</f>
        <v>52.5</v>
      </c>
      <c r="E19" s="45" t="n">
        <f aca="false">(C19-D19)/B19</f>
        <v>40.8837285632231</v>
      </c>
      <c r="F19" s="46" t="n">
        <f aca="false">Feltételezések!$B$7</f>
        <v>0</v>
      </c>
      <c r="G19" s="45" t="n">
        <f aca="false">MAX(E19-F19,0)</f>
        <v>40.8837285632231</v>
      </c>
      <c r="H19" s="47" t="n">
        <v>128.67</v>
      </c>
      <c r="I19" s="48" t="n">
        <f aca="false">G19/H19</f>
        <v>0.317740954093597</v>
      </c>
      <c r="J19" s="48" t="n">
        <f aca="false">J18+I19</f>
        <v>5.65908839629833</v>
      </c>
      <c r="K19" s="34" t="n">
        <f aca="false">K18+C19</f>
        <v>225000</v>
      </c>
      <c r="L19" s="45" t="n">
        <f aca="false">J19*H19</f>
        <v>728.154903951706</v>
      </c>
      <c r="M19" s="34" t="n">
        <f aca="false">L19*B19</f>
        <v>266220.714433783</v>
      </c>
      <c r="N19" s="35" t="n">
        <f aca="false">M19-K19</f>
        <v>41220.7144337833</v>
      </c>
      <c r="O19" s="36" t="n">
        <f aca="false">N19/K19</f>
        <v>0.183203175261259</v>
      </c>
      <c r="P19" s="35" t="n">
        <f aca="false">-C19</f>
        <v>-15000</v>
      </c>
    </row>
    <row r="20" customFormat="false" ht="15" hidden="false" customHeight="false" outlineLevel="0" collapsed="false">
      <c r="A20" s="43" t="n">
        <v>44287</v>
      </c>
      <c r="B20" s="44" t="n">
        <v>360.58</v>
      </c>
      <c r="C20" s="34" t="n">
        <f aca="false">Feltételezések!$B$5</f>
        <v>15000</v>
      </c>
      <c r="D20" s="34" t="n">
        <f aca="false">C20*Feltételezések!$B$6</f>
        <v>52.5</v>
      </c>
      <c r="E20" s="45" t="n">
        <f aca="false">(C20-D20)/B20</f>
        <v>41.4540462588053</v>
      </c>
      <c r="F20" s="46" t="n">
        <f aca="false">Feltételezések!$B$7</f>
        <v>0</v>
      </c>
      <c r="G20" s="45" t="n">
        <f aca="false">MAX(E20-F20,0)</f>
        <v>41.4540462588053</v>
      </c>
      <c r="H20" s="47" t="n">
        <v>138.55</v>
      </c>
      <c r="I20" s="48" t="n">
        <f aca="false">G20/H20</f>
        <v>0.299199179060305</v>
      </c>
      <c r="J20" s="48" t="n">
        <f aca="false">J19+I20</f>
        <v>5.95828757535864</v>
      </c>
      <c r="K20" s="34" t="n">
        <f aca="false">K19+C20</f>
        <v>240000</v>
      </c>
      <c r="L20" s="45" t="n">
        <f aca="false">J20*H20</f>
        <v>825.520743565939</v>
      </c>
      <c r="M20" s="34" t="n">
        <f aca="false">L20*B20</f>
        <v>297666.269715006</v>
      </c>
      <c r="N20" s="35" t="n">
        <f aca="false">M20-K20</f>
        <v>57666.2697150064</v>
      </c>
      <c r="O20" s="36" t="n">
        <f aca="false">N20/K20</f>
        <v>0.240276123812526</v>
      </c>
      <c r="P20" s="35" t="n">
        <f aca="false">-C20</f>
        <v>-15000</v>
      </c>
    </row>
    <row r="21" customFormat="false" ht="15" hidden="false" customHeight="false" outlineLevel="0" collapsed="false">
      <c r="A21" s="43" t="n">
        <v>44317</v>
      </c>
      <c r="B21" s="44" t="n">
        <v>353.65</v>
      </c>
      <c r="C21" s="34" t="n">
        <f aca="false">Feltételezések!$B$5</f>
        <v>15000</v>
      </c>
      <c r="D21" s="34" t="n">
        <f aca="false">C21*Feltételezések!$B$6</f>
        <v>52.5</v>
      </c>
      <c r="E21" s="45" t="n">
        <f aca="false">(C21-D21)/B21</f>
        <v>42.2663650501909</v>
      </c>
      <c r="F21" s="46" t="n">
        <f aca="false">Feltételezések!$B$7</f>
        <v>0</v>
      </c>
      <c r="G21" s="45" t="n">
        <f aca="false">MAX(E21-F21,0)</f>
        <v>42.2663650501909</v>
      </c>
      <c r="H21" s="47" t="n">
        <v>138.61</v>
      </c>
      <c r="I21" s="48" t="n">
        <f aca="false">G21/H21</f>
        <v>0.304930128058516</v>
      </c>
      <c r="J21" s="48" t="n">
        <f aca="false">J20+I21</f>
        <v>6.26321770341715</v>
      </c>
      <c r="K21" s="34" t="n">
        <f aca="false">K20+C21</f>
        <v>255000</v>
      </c>
      <c r="L21" s="45" t="n">
        <f aca="false">J21*H21</f>
        <v>868.144605870652</v>
      </c>
      <c r="M21" s="34" t="n">
        <f aca="false">L21*B21</f>
        <v>307019.339866156</v>
      </c>
      <c r="N21" s="35" t="n">
        <f aca="false">M21-K21</f>
        <v>52019.3398661559</v>
      </c>
      <c r="O21" s="36" t="n">
        <f aca="false">N21/K21</f>
        <v>0.203997411239827</v>
      </c>
      <c r="P21" s="35" t="n">
        <f aca="false">-C21</f>
        <v>-15000</v>
      </c>
    </row>
    <row r="22" customFormat="false" ht="15" hidden="false" customHeight="false" outlineLevel="0" collapsed="false">
      <c r="A22" s="43" t="n">
        <v>44348</v>
      </c>
      <c r="B22" s="44" t="n">
        <v>349.94</v>
      </c>
      <c r="C22" s="34" t="n">
        <f aca="false">Feltételezések!$B$5</f>
        <v>15000</v>
      </c>
      <c r="D22" s="34" t="n">
        <f aca="false">C22*Feltételezések!$B$6</f>
        <v>52.5</v>
      </c>
      <c r="E22" s="45" t="n">
        <f aca="false">(C22-D22)/B22</f>
        <v>42.7144653369149</v>
      </c>
      <c r="F22" s="46" t="n">
        <f aca="false">Feltételezések!$B$7</f>
        <v>0</v>
      </c>
      <c r="G22" s="45" t="n">
        <f aca="false">MAX(E22-F22,0)</f>
        <v>42.7144653369149</v>
      </c>
      <c r="H22" s="47" t="n">
        <v>147.03</v>
      </c>
      <c r="I22" s="48" t="n">
        <f aca="false">G22/H22</f>
        <v>0.290515305290858</v>
      </c>
      <c r="J22" s="48" t="n">
        <f aca="false">J21+I22</f>
        <v>6.55373300870801</v>
      </c>
      <c r="K22" s="34" t="n">
        <f aca="false">K21+C22</f>
        <v>270000</v>
      </c>
      <c r="L22" s="45" t="n">
        <f aca="false">J22*H22</f>
        <v>963.595364270339</v>
      </c>
      <c r="M22" s="34" t="n">
        <f aca="false">L22*B22</f>
        <v>337200.561772762</v>
      </c>
      <c r="N22" s="35" t="n">
        <f aca="false">M22-K22</f>
        <v>67200.5617727623</v>
      </c>
      <c r="O22" s="36" t="n">
        <f aca="false">N22/K22</f>
        <v>0.248890969528749</v>
      </c>
      <c r="P22" s="35" t="n">
        <f aca="false">-C22</f>
        <v>-15000</v>
      </c>
    </row>
    <row r="23" customFormat="false" ht="15" hidden="false" customHeight="false" outlineLevel="0" collapsed="false">
      <c r="A23" s="43" t="n">
        <v>44378</v>
      </c>
      <c r="B23" s="44" t="n">
        <v>357.26</v>
      </c>
      <c r="C23" s="34" t="n">
        <f aca="false">Feltételezések!$B$5</f>
        <v>15000</v>
      </c>
      <c r="D23" s="34" t="n">
        <f aca="false">C23*Feltételezések!$B$6</f>
        <v>52.5</v>
      </c>
      <c r="E23" s="45" t="n">
        <f aca="false">(C23-D23)/B23</f>
        <v>41.8392767172368</v>
      </c>
      <c r="F23" s="46" t="n">
        <f aca="false">Feltételezések!$B$7</f>
        <v>0</v>
      </c>
      <c r="G23" s="45" t="n">
        <f aca="false">MAX(E23-F23,0)</f>
        <v>41.8392767172368</v>
      </c>
      <c r="H23" s="47" t="n">
        <v>149.27</v>
      </c>
      <c r="I23" s="48" t="n">
        <f aca="false">G23/H23</f>
        <v>0.280292602111856</v>
      </c>
      <c r="J23" s="48" t="n">
        <f aca="false">J22+I23</f>
        <v>6.83402561081987</v>
      </c>
      <c r="K23" s="34" t="n">
        <f aca="false">K22+C23</f>
        <v>285000</v>
      </c>
      <c r="L23" s="45" t="n">
        <f aca="false">J23*H23</f>
        <v>1020.11500292708</v>
      </c>
      <c r="M23" s="34" t="n">
        <f aca="false">L23*B23</f>
        <v>364446.285945729</v>
      </c>
      <c r="N23" s="35" t="n">
        <f aca="false">M23-K23</f>
        <v>79446.2859457291</v>
      </c>
      <c r="O23" s="36" t="n">
        <f aca="false">N23/K23</f>
        <v>0.27875889805519</v>
      </c>
      <c r="P23" s="35" t="n">
        <f aca="false">-C23</f>
        <v>-15000</v>
      </c>
    </row>
    <row r="24" customFormat="false" ht="15" hidden="false" customHeight="false" outlineLevel="0" collapsed="false">
      <c r="A24" s="43" t="n">
        <v>44409</v>
      </c>
      <c r="B24" s="44" t="n">
        <v>351.84</v>
      </c>
      <c r="C24" s="34" t="n">
        <f aca="false">Feltételezések!$B$5</f>
        <v>15000</v>
      </c>
      <c r="D24" s="34" t="n">
        <f aca="false">C24*Feltételezések!$B$6</f>
        <v>52.5</v>
      </c>
      <c r="E24" s="45" t="n">
        <f aca="false">(C24-D24)/B24</f>
        <v>42.4837994542974</v>
      </c>
      <c r="F24" s="46" t="n">
        <f aca="false">Feltételezések!$B$7</f>
        <v>0</v>
      </c>
      <c r="G24" s="45" t="n">
        <f aca="false">MAX(E24-F24,0)</f>
        <v>42.4837994542974</v>
      </c>
      <c r="H24" s="47" t="n">
        <v>148.12</v>
      </c>
      <c r="I24" s="48" t="n">
        <f aca="false">G24/H24</f>
        <v>0.286820142143515</v>
      </c>
      <c r="J24" s="48" t="n">
        <f aca="false">J23+I24</f>
        <v>7.12084575296338</v>
      </c>
      <c r="K24" s="34" t="n">
        <f aca="false">K23+C24</f>
        <v>300000</v>
      </c>
      <c r="L24" s="45" t="n">
        <f aca="false">J24*H24</f>
        <v>1054.73967292894</v>
      </c>
      <c r="M24" s="34" t="n">
        <f aca="false">L24*B24</f>
        <v>371099.606523317</v>
      </c>
      <c r="N24" s="35" t="n">
        <f aca="false">M24-K24</f>
        <v>71099.6065233169</v>
      </c>
      <c r="O24" s="36" t="n">
        <f aca="false">N24/K24</f>
        <v>0.236998688411056</v>
      </c>
      <c r="P24" s="35" t="n">
        <f aca="false">-C24</f>
        <v>-15000</v>
      </c>
    </row>
    <row r="25" customFormat="false" ht="15" hidden="false" customHeight="false" outlineLevel="0" collapsed="false">
      <c r="A25" s="43" t="n">
        <v>44440</v>
      </c>
      <c r="B25" s="44" t="n">
        <v>352.51</v>
      </c>
      <c r="C25" s="34" t="n">
        <f aca="false">Feltételezések!$B$5</f>
        <v>15000</v>
      </c>
      <c r="D25" s="34" t="n">
        <f aca="false">C25*Feltételezések!$B$6</f>
        <v>52.5</v>
      </c>
      <c r="E25" s="45" t="n">
        <f aca="false">(C25-D25)/B25</f>
        <v>42.4030523956767</v>
      </c>
      <c r="F25" s="46" t="n">
        <f aca="false">Feltételezések!$B$7</f>
        <v>0</v>
      </c>
      <c r="G25" s="45" t="n">
        <f aca="false">MAX(E25-F25,0)</f>
        <v>42.4030523956767</v>
      </c>
      <c r="H25" s="47" t="n">
        <v>150.35</v>
      </c>
      <c r="I25" s="48" t="n">
        <f aca="false">G25/H25</f>
        <v>0.282028948424854</v>
      </c>
      <c r="J25" s="48" t="n">
        <f aca="false">J24+I25</f>
        <v>7.40287470138824</v>
      </c>
      <c r="K25" s="34" t="n">
        <f aca="false">K24+C25</f>
        <v>315000</v>
      </c>
      <c r="L25" s="45" t="n">
        <f aca="false">J25*H25</f>
        <v>1113.02221135372</v>
      </c>
      <c r="M25" s="34" t="n">
        <f aca="false">L25*B25</f>
        <v>392351.4597243</v>
      </c>
      <c r="N25" s="35" t="n">
        <f aca="false">M25-K25</f>
        <v>77351.4597243002</v>
      </c>
      <c r="O25" s="36" t="n">
        <f aca="false">N25/K25</f>
        <v>0.245560189600953</v>
      </c>
      <c r="P25" s="35" t="n">
        <f aca="false">-C25</f>
        <v>-15000</v>
      </c>
    </row>
    <row r="26" customFormat="false" ht="15" hidden="false" customHeight="false" outlineLevel="0" collapsed="false">
      <c r="A26" s="43" t="n">
        <v>44470</v>
      </c>
      <c r="B26" s="44" t="n">
        <v>360.82</v>
      </c>
      <c r="C26" s="34" t="n">
        <f aca="false">Feltételezések!$B$5</f>
        <v>15000</v>
      </c>
      <c r="D26" s="34" t="n">
        <f aca="false">C26*Feltételezések!$B$6</f>
        <v>52.5</v>
      </c>
      <c r="E26" s="45" t="n">
        <f aca="false">(C26-D26)/B26</f>
        <v>41.4264730336456</v>
      </c>
      <c r="F26" s="46" t="n">
        <f aca="false">Feltételezések!$B$7</f>
        <v>0</v>
      </c>
      <c r="G26" s="45" t="n">
        <f aca="false">MAX(E26-F26,0)</f>
        <v>41.4264730336456</v>
      </c>
      <c r="H26" s="47" t="n">
        <v>148.65</v>
      </c>
      <c r="I26" s="48" t="n">
        <f aca="false">G26/H26</f>
        <v>0.278684648729536</v>
      </c>
      <c r="J26" s="48" t="n">
        <f aca="false">J25+I26</f>
        <v>7.68155935011777</v>
      </c>
      <c r="K26" s="34" t="n">
        <f aca="false">K25+C26</f>
        <v>330000</v>
      </c>
      <c r="L26" s="45" t="n">
        <f aca="false">J26*H26</f>
        <v>1141.86379739501</v>
      </c>
      <c r="M26" s="34" t="n">
        <f aca="false">L26*B26</f>
        <v>412007.295376066</v>
      </c>
      <c r="N26" s="35" t="n">
        <f aca="false">M26-K26</f>
        <v>82007.2953760663</v>
      </c>
      <c r="O26" s="36" t="n">
        <f aca="false">N26/K26</f>
        <v>0.248506955685049</v>
      </c>
      <c r="P26" s="35" t="n">
        <f aca="false">-C26</f>
        <v>-15000</v>
      </c>
    </row>
    <row r="27" customFormat="false" ht="15" hidden="false" customHeight="false" outlineLevel="0" collapsed="false">
      <c r="A27" s="43" t="n">
        <v>44501</v>
      </c>
      <c r="B27" s="44" t="n">
        <v>364.5</v>
      </c>
      <c r="C27" s="34" t="n">
        <f aca="false">Feltételezések!$B$5</f>
        <v>15000</v>
      </c>
      <c r="D27" s="34" t="n">
        <f aca="false">C27*Feltételezések!$B$6</f>
        <v>52.5</v>
      </c>
      <c r="E27" s="45" t="n">
        <f aca="false">(C27-D27)/B27</f>
        <v>41.0082304526749</v>
      </c>
      <c r="F27" s="46" t="n">
        <f aca="false">Feltételezések!$B$7</f>
        <v>0</v>
      </c>
      <c r="G27" s="45" t="n">
        <f aca="false">MAX(E27-F27,0)</f>
        <v>41.0082304526749</v>
      </c>
      <c r="H27" s="47" t="n">
        <v>161.83</v>
      </c>
      <c r="I27" s="48" t="n">
        <f aca="false">G27/H27</f>
        <v>0.253403141893808</v>
      </c>
      <c r="J27" s="48" t="n">
        <f aca="false">J26+I27</f>
        <v>7.93496249201158</v>
      </c>
      <c r="K27" s="34" t="n">
        <f aca="false">K26+C27</f>
        <v>345000</v>
      </c>
      <c r="L27" s="45" t="n">
        <f aca="false">J27*H27</f>
        <v>1284.11498008223</v>
      </c>
      <c r="M27" s="34" t="n">
        <f aca="false">L27*B27</f>
        <v>468059.910239974</v>
      </c>
      <c r="N27" s="35" t="n">
        <f aca="false">M27-K27</f>
        <v>123059.910239974</v>
      </c>
      <c r="O27" s="36" t="n">
        <f aca="false">N27/K27</f>
        <v>0.356695391999925</v>
      </c>
      <c r="P27" s="35" t="n">
        <f aca="false">-C27</f>
        <v>-15000</v>
      </c>
    </row>
    <row r="28" customFormat="false" ht="15" hidden="false" customHeight="false" outlineLevel="0" collapsed="false">
      <c r="A28" s="43" t="n">
        <v>44531</v>
      </c>
      <c r="B28" s="44" t="n">
        <v>367.5</v>
      </c>
      <c r="C28" s="34" t="n">
        <f aca="false">Feltételezések!$B$5</f>
        <v>15000</v>
      </c>
      <c r="D28" s="34" t="n">
        <f aca="false">C28*Feltételezések!$B$6</f>
        <v>52.5</v>
      </c>
      <c r="E28" s="45" t="n">
        <f aca="false">(C28-D28)/B28</f>
        <v>40.6734693877551</v>
      </c>
      <c r="F28" s="46" t="n">
        <f aca="false">Feltételezések!$B$7</f>
        <v>0</v>
      </c>
      <c r="G28" s="45" t="n">
        <f aca="false">MAX(E28-F28,0)</f>
        <v>40.6734693877551</v>
      </c>
      <c r="H28" s="47" t="n">
        <v>154.98</v>
      </c>
      <c r="I28" s="48" t="n">
        <f aca="false">G28/H28</f>
        <v>0.262443343578237</v>
      </c>
      <c r="J28" s="48" t="n">
        <f aca="false">J27+I28</f>
        <v>8.19740583558982</v>
      </c>
      <c r="K28" s="34" t="n">
        <f aca="false">K27+C28</f>
        <v>360000</v>
      </c>
      <c r="L28" s="45" t="n">
        <f aca="false">J28*H28</f>
        <v>1270.43395639971</v>
      </c>
      <c r="M28" s="34" t="n">
        <f aca="false">L28*B28</f>
        <v>466884.478976893</v>
      </c>
      <c r="N28" s="35" t="n">
        <f aca="false">M28-K28</f>
        <v>106884.478976893</v>
      </c>
      <c r="O28" s="36" t="n">
        <f aca="false">N28/K28</f>
        <v>0.29690133049137</v>
      </c>
      <c r="P28" s="35" t="n">
        <f aca="false">-C28</f>
        <v>-15000</v>
      </c>
    </row>
    <row r="29" customFormat="false" ht="15" hidden="false" customHeight="false" outlineLevel="0" collapsed="false">
      <c r="A29" s="43" t="n">
        <v>44562</v>
      </c>
      <c r="B29" s="44" t="n">
        <v>358.68</v>
      </c>
      <c r="C29" s="34" t="n">
        <f aca="false">Feltételezések!$B$5</f>
        <v>15000</v>
      </c>
      <c r="D29" s="34" t="n">
        <f aca="false">C29*Feltételezések!$B$6</f>
        <v>52.5</v>
      </c>
      <c r="E29" s="45" t="n">
        <f aca="false">(C29-D29)/B29</f>
        <v>41.6736366677819</v>
      </c>
      <c r="F29" s="46" t="n">
        <f aca="false">Feltételezések!$B$7</f>
        <v>0</v>
      </c>
      <c r="G29" s="45" t="n">
        <f aca="false">MAX(E29-F29,0)</f>
        <v>41.6736366677819</v>
      </c>
      <c r="H29" s="47" t="n">
        <v>162.41</v>
      </c>
      <c r="I29" s="48" t="n">
        <f aca="false">G29/H29</f>
        <v>0.256595263024333</v>
      </c>
      <c r="J29" s="48" t="n">
        <f aca="false">J28+I29</f>
        <v>8.45400109861415</v>
      </c>
      <c r="K29" s="34" t="n">
        <f aca="false">K28+C29</f>
        <v>375000</v>
      </c>
      <c r="L29" s="45" t="n">
        <f aca="false">J29*H29</f>
        <v>1373.01431842592</v>
      </c>
      <c r="M29" s="34" t="n">
        <f aca="false">L29*B29</f>
        <v>492472.77573301</v>
      </c>
      <c r="N29" s="35" t="n">
        <f aca="false">M29-K29</f>
        <v>117472.77573301</v>
      </c>
      <c r="O29" s="36" t="n">
        <f aca="false">N29/K29</f>
        <v>0.313260735288028</v>
      </c>
      <c r="P29" s="35" t="n">
        <f aca="false">-C29</f>
        <v>-15000</v>
      </c>
    </row>
    <row r="30" customFormat="false" ht="15" hidden="false" customHeight="false" outlineLevel="0" collapsed="false">
      <c r="A30" s="43" t="n">
        <v>44593</v>
      </c>
      <c r="B30" s="44" t="n">
        <v>356.97</v>
      </c>
      <c r="C30" s="34" t="n">
        <f aca="false">Feltételezések!$B$5</f>
        <v>15000</v>
      </c>
      <c r="D30" s="34" t="n">
        <f aca="false">C30*Feltételezések!$B$6</f>
        <v>52.5</v>
      </c>
      <c r="E30" s="45" t="n">
        <f aca="false">(C30-D30)/B30</f>
        <v>41.873266661064</v>
      </c>
      <c r="F30" s="46" t="n">
        <f aca="false">Feltételezések!$B$7</f>
        <v>0</v>
      </c>
      <c r="G30" s="45" t="n">
        <f aca="false">MAX(E30-F30,0)</f>
        <v>41.873266661064</v>
      </c>
      <c r="H30" s="47" t="n">
        <v>164.11</v>
      </c>
      <c r="I30" s="48" t="n">
        <f aca="false">G30/H30</f>
        <v>0.255153657065773</v>
      </c>
      <c r="J30" s="48" t="n">
        <f aca="false">J29+I30</f>
        <v>8.70915475567992</v>
      </c>
      <c r="K30" s="34" t="n">
        <f aca="false">K29+C30</f>
        <v>390000</v>
      </c>
      <c r="L30" s="45" t="n">
        <f aca="false">J30*H30</f>
        <v>1429.25938695463</v>
      </c>
      <c r="M30" s="34" t="n">
        <f aca="false">L30*B30</f>
        <v>510202.723361195</v>
      </c>
      <c r="N30" s="35" t="n">
        <f aca="false">M30-K30</f>
        <v>120202.723361195</v>
      </c>
      <c r="O30" s="36" t="n">
        <f aca="false">N30/K30</f>
        <v>0.308212111182551</v>
      </c>
      <c r="P30" s="35" t="n">
        <f aca="false">-C30</f>
        <v>-15000</v>
      </c>
    </row>
    <row r="31" customFormat="false" ht="15" hidden="false" customHeight="false" outlineLevel="0" collapsed="false">
      <c r="A31" s="43" t="n">
        <v>44621</v>
      </c>
      <c r="B31" s="44" t="n">
        <v>376.64</v>
      </c>
      <c r="C31" s="34" t="n">
        <f aca="false">Feltételezések!$B$5</f>
        <v>15000</v>
      </c>
      <c r="D31" s="34" t="n">
        <f aca="false">C31*Feltételezések!$B$6</f>
        <v>52.5</v>
      </c>
      <c r="E31" s="45" t="n">
        <f aca="false">(C31-D31)/B31</f>
        <v>39.6864379779099</v>
      </c>
      <c r="F31" s="46" t="n">
        <f aca="false">Feltételezések!$B$7</f>
        <v>0</v>
      </c>
      <c r="G31" s="45" t="n">
        <f aca="false">MAX(E31-F31,0)</f>
        <v>39.6864379779099</v>
      </c>
      <c r="H31" s="47" t="n">
        <v>162.37</v>
      </c>
      <c r="I31" s="48" t="n">
        <f aca="false">G31/H31</f>
        <v>0.244419769525836</v>
      </c>
      <c r="J31" s="48" t="n">
        <f aca="false">J30+I31</f>
        <v>8.95357452520576</v>
      </c>
      <c r="K31" s="34" t="n">
        <f aca="false">K30+C31</f>
        <v>405000</v>
      </c>
      <c r="L31" s="45" t="n">
        <f aca="false">J31*H31</f>
        <v>1453.79189565766</v>
      </c>
      <c r="M31" s="34" t="n">
        <f aca="false">L31*B31</f>
        <v>547556.179580501</v>
      </c>
      <c r="N31" s="35" t="n">
        <f aca="false">M31-K31</f>
        <v>142556.179580501</v>
      </c>
      <c r="O31" s="36" t="n">
        <f aca="false">N31/K31</f>
        <v>0.351990566865434</v>
      </c>
      <c r="P31" s="35" t="n">
        <f aca="false">-C31</f>
        <v>-15000</v>
      </c>
    </row>
    <row r="32" customFormat="false" ht="15" hidden="false" customHeight="false" outlineLevel="0" collapsed="false">
      <c r="A32" s="43" t="n">
        <v>44652</v>
      </c>
      <c r="B32" s="44" t="n">
        <v>374.87</v>
      </c>
      <c r="C32" s="34" t="n">
        <f aca="false">Feltételezések!$B$5</f>
        <v>15000</v>
      </c>
      <c r="D32" s="34" t="n">
        <f aca="false">C32*Feltételezések!$B$6</f>
        <v>52.5</v>
      </c>
      <c r="E32" s="45" t="n">
        <f aca="false">(C32-D32)/B32</f>
        <v>39.8738229252808</v>
      </c>
      <c r="F32" s="46" t="n">
        <f aca="false">Feltételezések!$B$7</f>
        <v>0</v>
      </c>
      <c r="G32" s="45" t="n">
        <f aca="false">MAX(E32-F32,0)</f>
        <v>39.8738229252808</v>
      </c>
      <c r="H32" s="47" t="n">
        <v>174.06</v>
      </c>
      <c r="I32" s="48" t="n">
        <f aca="false">G32/H32</f>
        <v>0.229080908452722</v>
      </c>
      <c r="J32" s="48" t="n">
        <f aca="false">J31+I32</f>
        <v>9.18265543365848</v>
      </c>
      <c r="K32" s="34" t="n">
        <f aca="false">K31+C32</f>
        <v>420000</v>
      </c>
      <c r="L32" s="45" t="n">
        <f aca="false">J32*H32</f>
        <v>1598.33300478259</v>
      </c>
      <c r="M32" s="34" t="n">
        <f aca="false">L32*B32</f>
        <v>599167.093502851</v>
      </c>
      <c r="N32" s="35" t="n">
        <f aca="false">M32-K32</f>
        <v>179167.093502851</v>
      </c>
      <c r="O32" s="36" t="n">
        <f aca="false">N32/K32</f>
        <v>0.426588317863932</v>
      </c>
      <c r="P32" s="35" t="n">
        <f aca="false">-C32</f>
        <v>-15000</v>
      </c>
    </row>
    <row r="33" customFormat="false" ht="15" hidden="false" customHeight="false" outlineLevel="0" collapsed="false">
      <c r="A33" s="43" t="n">
        <v>44682</v>
      </c>
      <c r="B33" s="44" t="n">
        <v>384.45</v>
      </c>
      <c r="C33" s="34" t="n">
        <f aca="false">Feltételezések!$B$5</f>
        <v>15000</v>
      </c>
      <c r="D33" s="34" t="n">
        <f aca="false">C33*Feltételezések!$B$6</f>
        <v>52.5</v>
      </c>
      <c r="E33" s="45" t="n">
        <f aca="false">(C33-D33)/B33</f>
        <v>38.8802184939524</v>
      </c>
      <c r="F33" s="46" t="n">
        <f aca="false">Feltételezések!$B$7</f>
        <v>0</v>
      </c>
      <c r="G33" s="45" t="n">
        <f aca="false">MAX(E33-F33,0)</f>
        <v>38.8802184939524</v>
      </c>
      <c r="H33" s="47" t="n">
        <v>169.01</v>
      </c>
      <c r="I33" s="48" t="n">
        <f aca="false">G33/H33</f>
        <v>0.23004685222148</v>
      </c>
      <c r="J33" s="48" t="n">
        <f aca="false">J32+I33</f>
        <v>9.41270228587996</v>
      </c>
      <c r="K33" s="34" t="n">
        <f aca="false">K32+C33</f>
        <v>435000</v>
      </c>
      <c r="L33" s="45" t="n">
        <f aca="false">J33*H33</f>
        <v>1590.84081333657</v>
      </c>
      <c r="M33" s="34" t="n">
        <f aca="false">L33*B33</f>
        <v>611598.750687245</v>
      </c>
      <c r="N33" s="35" t="n">
        <f aca="false">M33-K33</f>
        <v>176598.750687245</v>
      </c>
      <c r="O33" s="36" t="n">
        <f aca="false">N33/K33</f>
        <v>0.405974139510908</v>
      </c>
      <c r="P33" s="35" t="n">
        <f aca="false">-C33</f>
        <v>-15000</v>
      </c>
    </row>
    <row r="34" customFormat="false" ht="15" hidden="false" customHeight="false" outlineLevel="0" collapsed="false">
      <c r="A34" s="43" t="n">
        <v>44713</v>
      </c>
      <c r="B34" s="44" t="n">
        <v>396.66</v>
      </c>
      <c r="C34" s="34" t="n">
        <f aca="false">Feltételezések!$B$5</f>
        <v>15000</v>
      </c>
      <c r="D34" s="34" t="n">
        <f aca="false">C34*Feltételezések!$B$6</f>
        <v>52.5</v>
      </c>
      <c r="E34" s="45" t="n">
        <f aca="false">(C34-D34)/B34</f>
        <v>37.6834064438058</v>
      </c>
      <c r="F34" s="46" t="n">
        <f aca="false">Feltételezések!$B$7</f>
        <v>0</v>
      </c>
      <c r="G34" s="45" t="n">
        <f aca="false">MAX(E34-F34,0)</f>
        <v>37.6834064438058</v>
      </c>
      <c r="H34" s="47" t="n">
        <v>168.55</v>
      </c>
      <c r="I34" s="48" t="n">
        <f aca="false">G34/H34</f>
        <v>0.223574051876629</v>
      </c>
      <c r="J34" s="48" t="n">
        <f aca="false">J33+I34</f>
        <v>9.63627633775659</v>
      </c>
      <c r="K34" s="34" t="n">
        <f aca="false">K33+C34</f>
        <v>450000</v>
      </c>
      <c r="L34" s="45" t="n">
        <f aca="false">J34*H34</f>
        <v>1624.19437672887</v>
      </c>
      <c r="M34" s="34" t="n">
        <f aca="false">L34*B34</f>
        <v>644252.941473275</v>
      </c>
      <c r="N34" s="35" t="n">
        <f aca="false">M34-K34</f>
        <v>194252.941473275</v>
      </c>
      <c r="O34" s="36" t="n">
        <f aca="false">N34/K34</f>
        <v>0.431673203273944</v>
      </c>
      <c r="P34" s="35" t="n">
        <f aca="false">-C34</f>
        <v>-15000</v>
      </c>
    </row>
    <row r="35" customFormat="false" ht="15" hidden="false" customHeight="false" outlineLevel="0" collapsed="false">
      <c r="A35" s="43" t="n">
        <v>44743</v>
      </c>
      <c r="B35" s="44" t="n">
        <v>404.1</v>
      </c>
      <c r="C35" s="34" t="n">
        <f aca="false">Feltételezések!$B$5</f>
        <v>15000</v>
      </c>
      <c r="D35" s="34" t="n">
        <f aca="false">C35*Feltételezések!$B$6</f>
        <v>52.5</v>
      </c>
      <c r="E35" s="45" t="n">
        <f aca="false">(C35-D35)/B35</f>
        <v>36.9896065330364</v>
      </c>
      <c r="F35" s="46" t="n">
        <f aca="false">Feltételezések!$B$7</f>
        <v>0</v>
      </c>
      <c r="G35" s="45" t="n">
        <f aca="false">MAX(E35-F35,0)</f>
        <v>36.9896065330364</v>
      </c>
      <c r="H35" s="47" t="n">
        <v>155.35</v>
      </c>
      <c r="I35" s="48" t="n">
        <f aca="false">G35/H35</f>
        <v>0.238104966418</v>
      </c>
      <c r="J35" s="48" t="n">
        <f aca="false">J34+I35</f>
        <v>9.87438130417459</v>
      </c>
      <c r="K35" s="34" t="n">
        <f aca="false">K34+C35</f>
        <v>465000</v>
      </c>
      <c r="L35" s="45" t="n">
        <f aca="false">J35*H35</f>
        <v>1533.98513560352</v>
      </c>
      <c r="M35" s="34" t="n">
        <f aca="false">L35*B35</f>
        <v>619883.393297383</v>
      </c>
      <c r="N35" s="35" t="n">
        <f aca="false">M35-K35</f>
        <v>154883.393297383</v>
      </c>
      <c r="O35" s="36" t="n">
        <f aca="false">N35/K35</f>
        <v>0.333082566230932</v>
      </c>
      <c r="P35" s="35" t="n">
        <f aca="false">-C35</f>
        <v>-15000</v>
      </c>
    </row>
    <row r="36" customFormat="false" ht="15" hidden="false" customHeight="false" outlineLevel="0" collapsed="false">
      <c r="A36" s="43" t="n">
        <v>44774</v>
      </c>
      <c r="B36" s="44" t="n">
        <v>402.1</v>
      </c>
      <c r="C36" s="34" t="n">
        <f aca="false">Feltételezések!$B$5</f>
        <v>15000</v>
      </c>
      <c r="D36" s="34" t="n">
        <f aca="false">C36*Feltételezések!$B$6</f>
        <v>52.5</v>
      </c>
      <c r="E36" s="45" t="n">
        <f aca="false">(C36-D36)/B36</f>
        <v>37.1735886595374</v>
      </c>
      <c r="F36" s="46" t="n">
        <f aca="false">Feltételezések!$B$7</f>
        <v>0</v>
      </c>
      <c r="G36" s="45" t="n">
        <f aca="false">MAX(E36-F36,0)</f>
        <v>37.1735886595374</v>
      </c>
      <c r="H36" s="47" t="n">
        <v>164.45</v>
      </c>
      <c r="I36" s="48" t="n">
        <f aca="false">G36/H36</f>
        <v>0.226047969957662</v>
      </c>
      <c r="J36" s="48" t="n">
        <f aca="false">J35+I36</f>
        <v>10.1004292741323</v>
      </c>
      <c r="K36" s="34" t="n">
        <f aca="false">K35+C36</f>
        <v>480000</v>
      </c>
      <c r="L36" s="45" t="n">
        <f aca="false">J36*H36</f>
        <v>1661.01559413105</v>
      </c>
      <c r="M36" s="34" t="n">
        <f aca="false">L36*B36</f>
        <v>667894.370400095</v>
      </c>
      <c r="N36" s="35" t="n">
        <f aca="false">M36-K36</f>
        <v>187894.370400095</v>
      </c>
      <c r="O36" s="36" t="n">
        <f aca="false">N36/K36</f>
        <v>0.391446605000197</v>
      </c>
      <c r="P36" s="35" t="n">
        <f aca="false">-C36</f>
        <v>-15000</v>
      </c>
    </row>
    <row r="37" customFormat="false" ht="15" hidden="false" customHeight="false" outlineLevel="0" collapsed="false">
      <c r="A37" s="43" t="n">
        <v>44805</v>
      </c>
      <c r="B37" s="44" t="n">
        <v>404.19</v>
      </c>
      <c r="C37" s="34" t="n">
        <f aca="false">Feltételezések!$B$5</f>
        <v>15000</v>
      </c>
      <c r="D37" s="34" t="n">
        <f aca="false">C37*Feltételezések!$B$6</f>
        <v>52.5</v>
      </c>
      <c r="E37" s="45" t="n">
        <f aca="false">(C37-D37)/B37</f>
        <v>36.9813701477028</v>
      </c>
      <c r="F37" s="46" t="n">
        <f aca="false">Feltételezések!$B$7</f>
        <v>0</v>
      </c>
      <c r="G37" s="45" t="n">
        <f aca="false">MAX(E37-F37,0)</f>
        <v>36.9813701477028</v>
      </c>
      <c r="H37" s="47" t="n">
        <v>160.31</v>
      </c>
      <c r="I37" s="48" t="n">
        <f aca="false">G37/H37</f>
        <v>0.23068660811991</v>
      </c>
      <c r="J37" s="48" t="n">
        <f aca="false">J36+I37</f>
        <v>10.3311158822522</v>
      </c>
      <c r="K37" s="34" t="n">
        <f aca="false">K36+C37</f>
        <v>495000</v>
      </c>
      <c r="L37" s="45" t="n">
        <f aca="false">J37*H37</f>
        <v>1656.18118708384</v>
      </c>
      <c r="M37" s="34" t="n">
        <f aca="false">L37*B37</f>
        <v>669411.874007419</v>
      </c>
      <c r="N37" s="35" t="n">
        <f aca="false">M37-K37</f>
        <v>174411.874007419</v>
      </c>
      <c r="O37" s="36" t="n">
        <f aca="false">N37/K37</f>
        <v>0.352347220217008</v>
      </c>
      <c r="P37" s="35" t="n">
        <f aca="false">-C37</f>
        <v>-15000</v>
      </c>
    </row>
    <row r="38" customFormat="false" ht="15" hidden="false" customHeight="false" outlineLevel="0" collapsed="false">
      <c r="A38" s="43" t="n">
        <v>44835</v>
      </c>
      <c r="B38" s="44" t="n">
        <v>418.31</v>
      </c>
      <c r="C38" s="34" t="n">
        <f aca="false">Feltételezések!$B$5</f>
        <v>15000</v>
      </c>
      <c r="D38" s="34" t="n">
        <f aca="false">C38*Feltételezések!$B$6</f>
        <v>52.5</v>
      </c>
      <c r="E38" s="45" t="n">
        <f aca="false">(C38-D38)/B38</f>
        <v>35.7330687767445</v>
      </c>
      <c r="F38" s="46" t="n">
        <f aca="false">Feltételezések!$B$7</f>
        <v>0</v>
      </c>
      <c r="G38" s="45" t="n">
        <f aca="false">MAX(E38-F38,0)</f>
        <v>35.7330687767445</v>
      </c>
      <c r="H38" s="47" t="n">
        <v>153.78</v>
      </c>
      <c r="I38" s="48" t="n">
        <f aca="false">G38/H38</f>
        <v>0.232364863940334</v>
      </c>
      <c r="J38" s="48" t="n">
        <f aca="false">J37+I38</f>
        <v>10.5634807461925</v>
      </c>
      <c r="K38" s="34" t="n">
        <f aca="false">K37+C38</f>
        <v>510000</v>
      </c>
      <c r="L38" s="45" t="n">
        <f aca="false">J38*H38</f>
        <v>1624.45206914948</v>
      </c>
      <c r="M38" s="34" t="n">
        <f aca="false">L38*B38</f>
        <v>679524.54504592</v>
      </c>
      <c r="N38" s="35" t="n">
        <f aca="false">M38-K38</f>
        <v>169524.54504592</v>
      </c>
      <c r="O38" s="36" t="n">
        <f aca="false">N38/K38</f>
        <v>0.332401068717489</v>
      </c>
      <c r="P38" s="35" t="n">
        <f aca="false">-C38</f>
        <v>-15000</v>
      </c>
    </row>
    <row r="39" customFormat="false" ht="15" hidden="false" customHeight="false" outlineLevel="0" collapsed="false">
      <c r="A39" s="43" t="n">
        <v>44866</v>
      </c>
      <c r="B39" s="44" t="n">
        <v>406.68</v>
      </c>
      <c r="C39" s="34" t="n">
        <f aca="false">Feltételezések!$B$5</f>
        <v>15000</v>
      </c>
      <c r="D39" s="34" t="n">
        <f aca="false">C39*Feltételezések!$B$6</f>
        <v>52.5</v>
      </c>
      <c r="E39" s="45" t="n">
        <f aca="false">(C39-D39)/B39</f>
        <v>36.7549424609029</v>
      </c>
      <c r="F39" s="46" t="n">
        <f aca="false">Feltételezések!$B$7</f>
        <v>0</v>
      </c>
      <c r="G39" s="45" t="n">
        <f aca="false">MAX(E39-F39,0)</f>
        <v>36.7549424609029</v>
      </c>
      <c r="H39" s="47" t="n">
        <v>160.1</v>
      </c>
      <c r="I39" s="48" t="n">
        <f aca="false">G39/H39</f>
        <v>0.229574906064353</v>
      </c>
      <c r="J39" s="48" t="n">
        <f aca="false">J38+I39</f>
        <v>10.7930556522568</v>
      </c>
      <c r="K39" s="34" t="n">
        <f aca="false">K38+C39</f>
        <v>525000</v>
      </c>
      <c r="L39" s="45" t="n">
        <f aca="false">J39*H39</f>
        <v>1727.96820992632</v>
      </c>
      <c r="M39" s="34" t="n">
        <f aca="false">L39*B39</f>
        <v>702730.111612836</v>
      </c>
      <c r="N39" s="35" t="n">
        <f aca="false">M39-K39</f>
        <v>177730.111612836</v>
      </c>
      <c r="O39" s="36" t="n">
        <f aca="false">N39/K39</f>
        <v>0.338533545929212</v>
      </c>
      <c r="P39" s="35" t="n">
        <f aca="false">-C39</f>
        <v>-15000</v>
      </c>
    </row>
    <row r="40" customFormat="false" ht="15" hidden="false" customHeight="false" outlineLevel="0" collapsed="false">
      <c r="A40" s="43" t="n">
        <v>44896</v>
      </c>
      <c r="B40" s="44" t="n">
        <v>407.68</v>
      </c>
      <c r="C40" s="34" t="n">
        <f aca="false">Feltételezések!$B$5</f>
        <v>15000</v>
      </c>
      <c r="D40" s="34" t="n">
        <f aca="false">C40*Feltételezések!$B$6</f>
        <v>52.5</v>
      </c>
      <c r="E40" s="45" t="n">
        <f aca="false">(C40-D40)/B40</f>
        <v>36.6647861067504</v>
      </c>
      <c r="F40" s="46" t="n">
        <f aca="false">Feltételezések!$B$7</f>
        <v>0</v>
      </c>
      <c r="G40" s="45" t="n">
        <f aca="false">MAX(E40-F40,0)</f>
        <v>36.6647861067504</v>
      </c>
      <c r="H40" s="47" t="n">
        <v>162.87</v>
      </c>
      <c r="I40" s="48" t="n">
        <f aca="false">G40/H40</f>
        <v>0.225116879147482</v>
      </c>
      <c r="J40" s="48" t="n">
        <f aca="false">J39+I40</f>
        <v>11.0181725314043</v>
      </c>
      <c r="K40" s="34" t="n">
        <f aca="false">K39+C40</f>
        <v>540000</v>
      </c>
      <c r="L40" s="45" t="n">
        <f aca="false">J40*H40</f>
        <v>1794.52976018982</v>
      </c>
      <c r="M40" s="34" t="n">
        <f aca="false">L40*B40</f>
        <v>731593.892634187</v>
      </c>
      <c r="N40" s="35" t="n">
        <f aca="false">M40-K40</f>
        <v>191593.892634187</v>
      </c>
      <c r="O40" s="36" t="n">
        <f aca="false">N40/K40</f>
        <v>0.354803504878124</v>
      </c>
      <c r="P40" s="35" t="n">
        <f aca="false">-C40</f>
        <v>-15000</v>
      </c>
    </row>
    <row r="41" customFormat="false" ht="15" hidden="false" customHeight="false" outlineLevel="0" collapsed="false">
      <c r="A41" s="43" t="n">
        <v>44927</v>
      </c>
      <c r="B41" s="44" t="n">
        <v>396.03</v>
      </c>
      <c r="C41" s="34" t="n">
        <f aca="false">Feltételezések!$B$5</f>
        <v>15000</v>
      </c>
      <c r="D41" s="34" t="n">
        <f aca="false">C41*Feltételezések!$B$6</f>
        <v>52.5</v>
      </c>
      <c r="E41" s="45" t="n">
        <f aca="false">(C41-D41)/B41</f>
        <v>37.7433527763048</v>
      </c>
      <c r="F41" s="46" t="n">
        <f aca="false">Feltételezések!$B$7</f>
        <v>0</v>
      </c>
      <c r="G41" s="45" t="n">
        <f aca="false">MAX(E41-F41,0)</f>
        <v>37.7433527763048</v>
      </c>
      <c r="H41" s="47" t="n">
        <v>149.76</v>
      </c>
      <c r="I41" s="48" t="n">
        <f aca="false">G41/H41</f>
        <v>0.252025592790497</v>
      </c>
      <c r="J41" s="48" t="n">
        <f aca="false">J40+I41</f>
        <v>11.2701981241948</v>
      </c>
      <c r="K41" s="34" t="n">
        <f aca="false">K40+C41</f>
        <v>555000</v>
      </c>
      <c r="L41" s="45" t="n">
        <f aca="false">J41*H41</f>
        <v>1687.82487107942</v>
      </c>
      <c r="M41" s="34" t="n">
        <f aca="false">L41*B41</f>
        <v>668429.283693582</v>
      </c>
      <c r="N41" s="35" t="n">
        <f aca="false">M41-K41</f>
        <v>113429.283693581</v>
      </c>
      <c r="O41" s="36" t="n">
        <f aca="false">N41/K41</f>
        <v>0.204377087736183</v>
      </c>
      <c r="P41" s="35" t="n">
        <f aca="false">-C41</f>
        <v>-15000</v>
      </c>
    </row>
    <row r="42" customFormat="false" ht="15" hidden="false" customHeight="false" outlineLevel="0" collapsed="false">
      <c r="A42" s="43" t="n">
        <v>44958</v>
      </c>
      <c r="B42" s="44" t="n">
        <v>384.91</v>
      </c>
      <c r="C42" s="34" t="n">
        <f aca="false">Feltételezések!$B$5</f>
        <v>15000</v>
      </c>
      <c r="D42" s="34" t="n">
        <f aca="false">C42*Feltételezések!$B$6</f>
        <v>52.5</v>
      </c>
      <c r="E42" s="45" t="n">
        <f aca="false">(C42-D42)/B42</f>
        <v>38.8337533449378</v>
      </c>
      <c r="F42" s="46" t="n">
        <f aca="false">Feltételezések!$B$7</f>
        <v>0</v>
      </c>
      <c r="G42" s="45" t="n">
        <f aca="false">MAX(E42-F42,0)</f>
        <v>38.8337533449378</v>
      </c>
      <c r="H42" s="47" t="n">
        <v>159.76</v>
      </c>
      <c r="I42" s="48" t="n">
        <f aca="false">G42/H42</f>
        <v>0.243075571763506</v>
      </c>
      <c r="J42" s="48" t="n">
        <f aca="false">J41+I42</f>
        <v>11.5132736959583</v>
      </c>
      <c r="K42" s="34" t="n">
        <f aca="false">K41+C42</f>
        <v>570000</v>
      </c>
      <c r="L42" s="45" t="n">
        <f aca="false">J42*H42</f>
        <v>1839.3606056663</v>
      </c>
      <c r="M42" s="34" t="n">
        <f aca="false">L42*B42</f>
        <v>707988.290727017</v>
      </c>
      <c r="N42" s="35" t="n">
        <f aca="false">M42-K42</f>
        <v>137988.290727017</v>
      </c>
      <c r="O42" s="36" t="n">
        <f aca="false">N42/K42</f>
        <v>0.242084720573714</v>
      </c>
      <c r="P42" s="35" t="n">
        <f aca="false">-C42</f>
        <v>-15000</v>
      </c>
    </row>
    <row r="43" customFormat="false" ht="15" hidden="false" customHeight="false" outlineLevel="0" collapsed="false">
      <c r="A43" s="43" t="n">
        <v>44986</v>
      </c>
      <c r="B43" s="44" t="n">
        <v>385.01</v>
      </c>
      <c r="C43" s="34" t="n">
        <f aca="false">Feltételezések!$B$5</f>
        <v>15000</v>
      </c>
      <c r="D43" s="34" t="n">
        <f aca="false">C43*Feltételezések!$B$6</f>
        <v>52.5</v>
      </c>
      <c r="E43" s="45" t="n">
        <f aca="false">(C43-D43)/B43</f>
        <v>38.8236669177424</v>
      </c>
      <c r="F43" s="46" t="n">
        <f aca="false">Feltételezések!$B$7</f>
        <v>0</v>
      </c>
      <c r="G43" s="45" t="n">
        <f aca="false">MAX(E43-F43,0)</f>
        <v>38.8236669177424</v>
      </c>
      <c r="H43" s="47" t="n">
        <v>156.14</v>
      </c>
      <c r="I43" s="48" t="n">
        <f aca="false">G43/H43</f>
        <v>0.248646515420407</v>
      </c>
      <c r="J43" s="48" t="n">
        <f aca="false">J42+I43</f>
        <v>11.7619202113787</v>
      </c>
      <c r="K43" s="34" t="n">
        <f aca="false">K42+C43</f>
        <v>585000</v>
      </c>
      <c r="L43" s="45" t="n">
        <f aca="false">J43*H43</f>
        <v>1836.50622180468</v>
      </c>
      <c r="M43" s="34" t="n">
        <f aca="false">L43*B43</f>
        <v>707073.260457019</v>
      </c>
      <c r="N43" s="35" t="n">
        <f aca="false">M43-K43</f>
        <v>122073.260457019</v>
      </c>
      <c r="O43" s="36" t="n">
        <f aca="false">N43/K43</f>
        <v>0.208672240097468</v>
      </c>
      <c r="P43" s="35" t="n">
        <f aca="false">-C43</f>
        <v>-15000</v>
      </c>
    </row>
    <row r="44" customFormat="false" ht="15" hidden="false" customHeight="false" outlineLevel="0" collapsed="false">
      <c r="A44" s="43" t="n">
        <v>45017</v>
      </c>
      <c r="B44" s="44" t="n">
        <v>375.34</v>
      </c>
      <c r="C44" s="34" t="n">
        <f aca="false">Feltételezések!$B$5</f>
        <v>15000</v>
      </c>
      <c r="D44" s="34" t="n">
        <f aca="false">C44*Feltételezések!$B$6</f>
        <v>52.5</v>
      </c>
      <c r="E44" s="45" t="n">
        <f aca="false">(C44-D44)/B44</f>
        <v>39.8238930036767</v>
      </c>
      <c r="F44" s="46" t="n">
        <f aca="false">Feltételezések!$B$7</f>
        <v>0</v>
      </c>
      <c r="G44" s="45" t="n">
        <f aca="false">MAX(E44-F44,0)</f>
        <v>39.8238930036767</v>
      </c>
      <c r="H44" s="47" t="n">
        <v>153.09</v>
      </c>
      <c r="I44" s="48" t="n">
        <f aca="false">G44/H44</f>
        <v>0.260133862457879</v>
      </c>
      <c r="J44" s="48" t="n">
        <f aca="false">J43+I44</f>
        <v>12.0220540738366</v>
      </c>
      <c r="K44" s="34" t="n">
        <f aca="false">K43+C44</f>
        <v>600000</v>
      </c>
      <c r="L44" s="45" t="n">
        <f aca="false">J44*H44</f>
        <v>1840.45625816365</v>
      </c>
      <c r="M44" s="34" t="n">
        <f aca="false">L44*B44</f>
        <v>690796.851939144</v>
      </c>
      <c r="N44" s="35" t="n">
        <f aca="false">M44-K44</f>
        <v>90796.8519391436</v>
      </c>
      <c r="O44" s="36" t="n">
        <f aca="false">N44/K44</f>
        <v>0.151328086565239</v>
      </c>
      <c r="P44" s="35" t="n">
        <f aca="false">-C44</f>
        <v>-15000</v>
      </c>
    </row>
    <row r="45" customFormat="false" ht="15" hidden="false" customHeight="false" outlineLevel="0" collapsed="false">
      <c r="A45" s="43" t="n">
        <v>45047</v>
      </c>
      <c r="B45" s="44" t="n">
        <v>372.37</v>
      </c>
      <c r="C45" s="34" t="n">
        <f aca="false">Feltételezések!$B$5</f>
        <v>15000</v>
      </c>
      <c r="D45" s="34" t="n">
        <f aca="false">C45*Feltételezések!$B$6</f>
        <v>52.5</v>
      </c>
      <c r="E45" s="45" t="n">
        <f aca="false">(C45-D45)/B45</f>
        <v>40.141525901657</v>
      </c>
      <c r="F45" s="46" t="n">
        <f aca="false">Feltételezések!$B$7</f>
        <v>0</v>
      </c>
      <c r="G45" s="45" t="n">
        <f aca="false">MAX(E45-F45,0)</f>
        <v>40.141525901657</v>
      </c>
      <c r="H45" s="47" t="n">
        <v>156.09</v>
      </c>
      <c r="I45" s="48" t="n">
        <f aca="false">G45/H45</f>
        <v>0.257169106936107</v>
      </c>
      <c r="J45" s="48" t="n">
        <f aca="false">J44+I45</f>
        <v>12.2792231807727</v>
      </c>
      <c r="K45" s="34" t="n">
        <f aca="false">K44+C45</f>
        <v>615000</v>
      </c>
      <c r="L45" s="45" t="n">
        <f aca="false">J45*H45</f>
        <v>1916.66394628682</v>
      </c>
      <c r="M45" s="34" t="n">
        <f aca="false">L45*B45</f>
        <v>713708.153678821</v>
      </c>
      <c r="N45" s="35" t="n">
        <f aca="false">M45-K45</f>
        <v>98708.1536788213</v>
      </c>
      <c r="O45" s="36" t="n">
        <f aca="false">N45/K45</f>
        <v>0.160501062892392</v>
      </c>
      <c r="P45" s="35" t="n">
        <f aca="false">-C45</f>
        <v>-15000</v>
      </c>
    </row>
    <row r="46" customFormat="false" ht="15" hidden="false" customHeight="false" outlineLevel="0" collapsed="false">
      <c r="A46" s="43" t="n">
        <v>45078</v>
      </c>
      <c r="B46" s="44" t="n">
        <v>370.6</v>
      </c>
      <c r="C46" s="34" t="n">
        <f aca="false">Feltételezések!$B$5</f>
        <v>15000</v>
      </c>
      <c r="D46" s="34" t="n">
        <f aca="false">C46*Feltételezések!$B$6</f>
        <v>52.5</v>
      </c>
      <c r="E46" s="45" t="n">
        <f aca="false">(C46-D46)/B46</f>
        <v>40.3332433890988</v>
      </c>
      <c r="F46" s="46" t="n">
        <f aca="false">Feltételezések!$B$7</f>
        <v>0</v>
      </c>
      <c r="G46" s="45" t="n">
        <f aca="false">MAX(E46-F46,0)</f>
        <v>40.3332433890988</v>
      </c>
      <c r="H46" s="47" t="n">
        <v>153.14</v>
      </c>
      <c r="I46" s="48" t="n">
        <f aca="false">G46/H46</f>
        <v>0.263374973155928</v>
      </c>
      <c r="J46" s="48" t="n">
        <f aca="false">J45+I46</f>
        <v>12.5425981539287</v>
      </c>
      <c r="K46" s="34" t="n">
        <f aca="false">K45+C46</f>
        <v>630000</v>
      </c>
      <c r="L46" s="45" t="n">
        <f aca="false">J46*H46</f>
        <v>1920.77348129263</v>
      </c>
      <c r="M46" s="34" t="n">
        <f aca="false">L46*B46</f>
        <v>711838.65216705</v>
      </c>
      <c r="N46" s="35" t="n">
        <f aca="false">M46-K46</f>
        <v>81838.6521670502</v>
      </c>
      <c r="O46" s="36" t="n">
        <f aca="false">N46/K46</f>
        <v>0.129902622487381</v>
      </c>
      <c r="P46" s="35" t="n">
        <f aca="false">-C46</f>
        <v>-15000</v>
      </c>
    </row>
    <row r="47" customFormat="false" ht="15" hidden="false" customHeight="false" outlineLevel="0" collapsed="false">
      <c r="A47" s="43" t="n">
        <v>45108</v>
      </c>
      <c r="B47" s="44" t="n">
        <v>379.04</v>
      </c>
      <c r="C47" s="34" t="n">
        <f aca="false">Feltételezések!$B$5</f>
        <v>15000</v>
      </c>
      <c r="D47" s="34" t="n">
        <f aca="false">C47*Feltételezések!$B$6</f>
        <v>52.5</v>
      </c>
      <c r="E47" s="45" t="n">
        <f aca="false">(C47-D47)/B47</f>
        <v>39.4351519628535</v>
      </c>
      <c r="F47" s="46" t="n">
        <f aca="false">Feltételezések!$B$7</f>
        <v>0</v>
      </c>
      <c r="G47" s="45" t="n">
        <f aca="false">MAX(E47-F47,0)</f>
        <v>39.4351519628535</v>
      </c>
      <c r="H47" s="47" t="n">
        <v>158.75</v>
      </c>
      <c r="I47" s="48" t="n">
        <f aca="false">G47/H47</f>
        <v>0.248410406065219</v>
      </c>
      <c r="J47" s="48" t="n">
        <f aca="false">J46+I47</f>
        <v>12.7910085599939</v>
      </c>
      <c r="K47" s="34" t="n">
        <f aca="false">K46+C47</f>
        <v>645000</v>
      </c>
      <c r="L47" s="45" t="n">
        <f aca="false">J47*H47</f>
        <v>2030.57260889903</v>
      </c>
      <c r="M47" s="34" t="n">
        <f aca="false">L47*B47</f>
        <v>769668.241677087</v>
      </c>
      <c r="N47" s="35" t="n">
        <f aca="false">M47-K47</f>
        <v>124668.241677087</v>
      </c>
      <c r="O47" s="36" t="n">
        <f aca="false">N47/K47</f>
        <v>0.193284095623391</v>
      </c>
      <c r="P47" s="35" t="n">
        <f aca="false">-C47</f>
        <v>-15000</v>
      </c>
    </row>
    <row r="48" customFormat="false" ht="15" hidden="false" customHeight="false" outlineLevel="0" collapsed="false">
      <c r="A48" s="43" t="n">
        <v>45139</v>
      </c>
      <c r="B48" s="44" t="n">
        <v>385.05</v>
      </c>
      <c r="C48" s="34" t="n">
        <f aca="false">Feltételezések!$B$5</f>
        <v>15000</v>
      </c>
      <c r="D48" s="34" t="n">
        <f aca="false">C48*Feltételezések!$B$6</f>
        <v>52.5</v>
      </c>
      <c r="E48" s="45" t="n">
        <f aca="false">(C48-D48)/B48</f>
        <v>38.8196338137904</v>
      </c>
      <c r="F48" s="46" t="n">
        <f aca="false">Feltételezések!$B$7</f>
        <v>0</v>
      </c>
      <c r="G48" s="45" t="n">
        <f aca="false">MAX(E48-F48,0)</f>
        <v>38.8196338137904</v>
      </c>
      <c r="H48" s="47" t="n">
        <v>160.1</v>
      </c>
      <c r="I48" s="48" t="n">
        <f aca="false">G48/H48</f>
        <v>0.242471166856905</v>
      </c>
      <c r="J48" s="48" t="n">
        <f aca="false">J47+I48</f>
        <v>13.0334797268508</v>
      </c>
      <c r="K48" s="34" t="n">
        <f aca="false">K47+C48</f>
        <v>660000</v>
      </c>
      <c r="L48" s="45" t="n">
        <f aca="false">J48*H48</f>
        <v>2086.66010426881</v>
      </c>
      <c r="M48" s="34" t="n">
        <f aca="false">L48*B48</f>
        <v>803468.473148705</v>
      </c>
      <c r="N48" s="35" t="n">
        <f aca="false">M48-K48</f>
        <v>143468.473148705</v>
      </c>
      <c r="O48" s="36" t="n">
        <f aca="false">N48/K48</f>
        <v>0.217376474467735</v>
      </c>
      <c r="P48" s="35" t="n">
        <f aca="false">-C48</f>
        <v>-15000</v>
      </c>
    </row>
    <row r="49" customFormat="false" ht="15" hidden="false" customHeight="false" outlineLevel="0" collapsed="false">
      <c r="A49" s="43" t="n">
        <v>45170</v>
      </c>
      <c r="B49" s="44" t="n">
        <v>386.43</v>
      </c>
      <c r="C49" s="34" t="n">
        <f aca="false">Feltételezések!$B$5</f>
        <v>15000</v>
      </c>
      <c r="D49" s="34" t="n">
        <f aca="false">C49*Feltételezések!$B$6</f>
        <v>52.5</v>
      </c>
      <c r="E49" s="45" t="n">
        <f aca="false">(C49-D49)/B49</f>
        <v>38.6810030277152</v>
      </c>
      <c r="F49" s="46" t="n">
        <f aca="false">Feltételezések!$B$7</f>
        <v>0</v>
      </c>
      <c r="G49" s="45" t="n">
        <f aca="false">MAX(E49-F49,0)</f>
        <v>38.6810030277152</v>
      </c>
      <c r="H49" s="47" t="n">
        <v>158.73</v>
      </c>
      <c r="I49" s="48" t="n">
        <f aca="false">G49/H49</f>
        <v>0.243690562765169</v>
      </c>
      <c r="J49" s="48" t="n">
        <f aca="false">J48+I49</f>
        <v>13.2771702896159</v>
      </c>
      <c r="K49" s="34" t="n">
        <f aca="false">K48+C49</f>
        <v>675000</v>
      </c>
      <c r="L49" s="45" t="n">
        <f aca="false">J49*H49</f>
        <v>2107.48524007074</v>
      </c>
      <c r="M49" s="34" t="n">
        <f aca="false">L49*B49</f>
        <v>814395.521320536</v>
      </c>
      <c r="N49" s="35" t="n">
        <f aca="false">M49-K49</f>
        <v>139395.521320536</v>
      </c>
      <c r="O49" s="36" t="n">
        <f aca="false">N49/K49</f>
        <v>0.206511883437831</v>
      </c>
      <c r="P49" s="35" t="n">
        <f aca="false">-C49</f>
        <v>-15000</v>
      </c>
    </row>
    <row r="50" customFormat="false" ht="15" hidden="false" customHeight="false" outlineLevel="0" collapsed="false">
      <c r="A50" s="43" t="n">
        <v>45200</v>
      </c>
      <c r="B50" s="44" t="n">
        <v>385.33</v>
      </c>
      <c r="C50" s="34" t="n">
        <f aca="false">Feltételezések!$B$5</f>
        <v>15000</v>
      </c>
      <c r="D50" s="34" t="n">
        <f aca="false">C50*Feltételezések!$B$6</f>
        <v>52.5</v>
      </c>
      <c r="E50" s="45" t="n">
        <f aca="false">(C50-D50)/B50</f>
        <v>38.7914255313627</v>
      </c>
      <c r="F50" s="46" t="n">
        <f aca="false">Feltételezések!$B$7</f>
        <v>0</v>
      </c>
      <c r="G50" s="45" t="n">
        <f aca="false">MAX(E50-F50,0)</f>
        <v>38.7914255313627</v>
      </c>
      <c r="H50" s="47" t="n">
        <v>156.13</v>
      </c>
      <c r="I50" s="48" t="n">
        <f aca="false">G50/H50</f>
        <v>0.248455937560768</v>
      </c>
      <c r="J50" s="48" t="n">
        <f aca="false">J49+I50</f>
        <v>13.5256262271767</v>
      </c>
      <c r="K50" s="34" t="n">
        <f aca="false">K49+C50</f>
        <v>690000</v>
      </c>
      <c r="L50" s="45" t="n">
        <f aca="false">J50*H50</f>
        <v>2111.7560228491</v>
      </c>
      <c r="M50" s="34" t="n">
        <f aca="false">L50*B50</f>
        <v>813722.948284444</v>
      </c>
      <c r="N50" s="35" t="n">
        <f aca="false">M50-K50</f>
        <v>123722.948284444</v>
      </c>
      <c r="O50" s="36" t="n">
        <f aca="false">N50/K50</f>
        <v>0.179308620702093</v>
      </c>
      <c r="P50" s="35" t="n">
        <f aca="false">-C50</f>
        <v>-15000</v>
      </c>
    </row>
    <row r="51" customFormat="false" ht="15" hidden="false" customHeight="false" outlineLevel="0" collapsed="false">
      <c r="A51" s="43" t="n">
        <v>45231</v>
      </c>
      <c r="B51" s="44" t="n">
        <v>379.19</v>
      </c>
      <c r="C51" s="34" t="n">
        <f aca="false">Feltételezések!$B$5</f>
        <v>15000</v>
      </c>
      <c r="D51" s="34" t="n">
        <f aca="false">C51*Feltételezések!$B$6</f>
        <v>52.5</v>
      </c>
      <c r="E51" s="45" t="n">
        <f aca="false">(C51-D51)/B51</f>
        <v>39.4195522033809</v>
      </c>
      <c r="F51" s="46" t="n">
        <f aca="false">Feltételezések!$B$7</f>
        <v>0</v>
      </c>
      <c r="G51" s="45" t="n">
        <f aca="false">MAX(E51-F51,0)</f>
        <v>39.4195522033809</v>
      </c>
      <c r="H51" s="47" t="n">
        <v>149.65</v>
      </c>
      <c r="I51" s="48" t="n">
        <f aca="false">G51/H51</f>
        <v>0.263411641853531</v>
      </c>
      <c r="J51" s="48" t="n">
        <f aca="false">J50+I51</f>
        <v>13.7890378690302</v>
      </c>
      <c r="K51" s="34" t="n">
        <f aca="false">K50+C51</f>
        <v>705000</v>
      </c>
      <c r="L51" s="45" t="n">
        <f aca="false">J51*H51</f>
        <v>2063.52951710038</v>
      </c>
      <c r="M51" s="34" t="n">
        <f aca="false">L51*B51</f>
        <v>782469.757589292</v>
      </c>
      <c r="N51" s="35" t="n">
        <f aca="false">M51-K51</f>
        <v>77469.7575892917</v>
      </c>
      <c r="O51" s="36" t="n">
        <f aca="false">N51/K51</f>
        <v>0.109886180977719</v>
      </c>
      <c r="P51" s="35" t="n">
        <f aca="false">-C51</f>
        <v>-15000</v>
      </c>
    </row>
    <row r="52" customFormat="false" ht="15" hidden="false" customHeight="false" outlineLevel="0" collapsed="false">
      <c r="A52" s="43" t="n">
        <v>45261</v>
      </c>
      <c r="B52" s="44" t="n">
        <v>381.8</v>
      </c>
      <c r="C52" s="34" t="n">
        <f aca="false">Feltételezések!$B$5</f>
        <v>15000</v>
      </c>
      <c r="D52" s="34" t="n">
        <f aca="false">C52*Feltételezések!$B$6</f>
        <v>52.5</v>
      </c>
      <c r="E52" s="45" t="n">
        <f aca="false">(C52-D52)/B52</f>
        <v>39.1500785751703</v>
      </c>
      <c r="F52" s="46" t="n">
        <f aca="false">Feltételezések!$B$7</f>
        <v>0</v>
      </c>
      <c r="G52" s="45" t="n">
        <f aca="false">MAX(E52-F52,0)</f>
        <v>39.1500785751703</v>
      </c>
      <c r="H52" s="47" t="n">
        <v>160.33</v>
      </c>
      <c r="I52" s="48" t="n">
        <f aca="false">G52/H52</f>
        <v>0.24418436085056</v>
      </c>
      <c r="J52" s="48" t="n">
        <f aca="false">J51+I52</f>
        <v>14.0332222298808</v>
      </c>
      <c r="K52" s="34" t="n">
        <f aca="false">K51+C52</f>
        <v>720000</v>
      </c>
      <c r="L52" s="45" t="n">
        <f aca="false">J52*H52</f>
        <v>2249.94652011679</v>
      </c>
      <c r="M52" s="34" t="n">
        <f aca="false">L52*B52</f>
        <v>859029.58138059</v>
      </c>
      <c r="N52" s="35" t="n">
        <f aca="false">M52-K52</f>
        <v>139029.58138059</v>
      </c>
      <c r="O52" s="36" t="n">
        <f aca="false">N52/K52</f>
        <v>0.193096640806375</v>
      </c>
      <c r="P52" s="35" t="n">
        <f aca="false">-C52</f>
        <v>-15000</v>
      </c>
    </row>
    <row r="53" customFormat="false" ht="15" hidden="false" customHeight="false" outlineLevel="0" collapsed="false">
      <c r="A53" s="43" t="n">
        <v>45292</v>
      </c>
      <c r="B53" s="44" t="n">
        <v>382.04</v>
      </c>
      <c r="C53" s="34" t="n">
        <f aca="false">Feltételezések!$B$5</f>
        <v>15000</v>
      </c>
      <c r="D53" s="34" t="n">
        <f aca="false">C53*Feltételezések!$B$6</f>
        <v>52.5</v>
      </c>
      <c r="E53" s="45" t="n">
        <f aca="false">(C53-D53)/B53</f>
        <v>39.1254842424877</v>
      </c>
      <c r="F53" s="46" t="n">
        <f aca="false">Feltételezések!$B$7</f>
        <v>0</v>
      </c>
      <c r="G53" s="45" t="n">
        <f aca="false">MAX(E53-F53,0)</f>
        <v>39.1254842424877</v>
      </c>
      <c r="H53" s="47" t="n">
        <v>166.36</v>
      </c>
      <c r="I53" s="48" t="n">
        <f aca="false">G53/H53</f>
        <v>0.23518564704549</v>
      </c>
      <c r="J53" s="48" t="n">
        <f aca="false">J52+I53</f>
        <v>14.2684078769263</v>
      </c>
      <c r="K53" s="34" t="n">
        <f aca="false">K52+C53</f>
        <v>735000</v>
      </c>
      <c r="L53" s="45" t="n">
        <f aca="false">J53*H53</f>
        <v>2373.69233440546</v>
      </c>
      <c r="M53" s="34" t="n">
        <f aca="false">L53*B53</f>
        <v>906845.419436261</v>
      </c>
      <c r="N53" s="35" t="n">
        <f aca="false">M53-K53</f>
        <v>171845.419436261</v>
      </c>
      <c r="O53" s="36" t="n">
        <f aca="false">N53/K53</f>
        <v>0.233803291750016</v>
      </c>
      <c r="P53" s="35" t="n">
        <f aca="false">-C53</f>
        <v>-15000</v>
      </c>
    </row>
    <row r="54" customFormat="false" ht="15" hidden="false" customHeight="false" outlineLevel="0" collapsed="false">
      <c r="A54" s="43" t="n">
        <v>45323</v>
      </c>
      <c r="B54" s="44" t="n">
        <v>388.04</v>
      </c>
      <c r="C54" s="34" t="n">
        <f aca="false">Feltételezések!$B$5</f>
        <v>15000</v>
      </c>
      <c r="D54" s="34" t="n">
        <f aca="false">C54*Feltételezések!$B$6</f>
        <v>52.5</v>
      </c>
      <c r="E54" s="45" t="n">
        <f aca="false">(C54-D54)/B54</f>
        <v>38.5205133491393</v>
      </c>
      <c r="F54" s="46" t="n">
        <f aca="false">Feltételezések!$B$7</f>
        <v>0</v>
      </c>
      <c r="G54" s="45" t="n">
        <f aca="false">MAX(E54-F54,0)</f>
        <v>38.5205133491393</v>
      </c>
      <c r="H54" s="47" t="n">
        <v>168.47</v>
      </c>
      <c r="I54" s="48" t="n">
        <f aca="false">G54/H54</f>
        <v>0.228649096866737</v>
      </c>
      <c r="J54" s="48" t="n">
        <f aca="false">J53+I54</f>
        <v>14.497056973793</v>
      </c>
      <c r="K54" s="34" t="n">
        <f aca="false">K53+C54</f>
        <v>750000</v>
      </c>
      <c r="L54" s="45" t="n">
        <f aca="false">J54*H54</f>
        <v>2442.31918837491</v>
      </c>
      <c r="M54" s="34" t="n">
        <f aca="false">L54*B54</f>
        <v>947717.537857001</v>
      </c>
      <c r="N54" s="35" t="n">
        <f aca="false">M54-K54</f>
        <v>197717.537857001</v>
      </c>
      <c r="O54" s="36" t="n">
        <f aca="false">N54/K54</f>
        <v>0.263623383809335</v>
      </c>
      <c r="P54" s="35" t="n">
        <f aca="false">-C54</f>
        <v>-15000</v>
      </c>
    </row>
    <row r="55" customFormat="false" ht="15" hidden="false" customHeight="false" outlineLevel="0" collapsed="false">
      <c r="A55" s="43" t="n">
        <v>45352</v>
      </c>
      <c r="B55" s="44" t="n">
        <v>395.09</v>
      </c>
      <c r="C55" s="34" t="n">
        <f aca="false">Feltételezések!$B$5</f>
        <v>15000</v>
      </c>
      <c r="D55" s="34" t="n">
        <f aca="false">C55*Feltételezések!$B$6</f>
        <v>52.5</v>
      </c>
      <c r="E55" s="45" t="n">
        <f aca="false">(C55-D55)/B55</f>
        <v>37.8331519400643</v>
      </c>
      <c r="F55" s="46" t="n">
        <f aca="false">Feltételezések!$B$7</f>
        <v>0</v>
      </c>
      <c r="G55" s="45" t="n">
        <f aca="false">MAX(E55-F55,0)</f>
        <v>37.8331519400643</v>
      </c>
      <c r="H55" s="47" t="n">
        <v>171.27</v>
      </c>
      <c r="I55" s="48" t="n">
        <f aca="false">G55/H55</f>
        <v>0.220897716704994</v>
      </c>
      <c r="J55" s="48" t="n">
        <f aca="false">J54+I55</f>
        <v>14.717954690498</v>
      </c>
      <c r="K55" s="34" t="n">
        <f aca="false">K54+C55</f>
        <v>765000</v>
      </c>
      <c r="L55" s="45" t="n">
        <f aca="false">J55*H55</f>
        <v>2520.7440998416</v>
      </c>
      <c r="M55" s="34" t="n">
        <f aca="false">L55*B55</f>
        <v>995920.786406416</v>
      </c>
      <c r="N55" s="35" t="n">
        <f aca="false">M55-K55</f>
        <v>230920.786406416</v>
      </c>
      <c r="O55" s="36" t="n">
        <f aca="false">N55/K55</f>
        <v>0.301857237132571</v>
      </c>
      <c r="P55" s="35" t="n">
        <f aca="false">-C55</f>
        <v>-15000</v>
      </c>
    </row>
    <row r="56" customFormat="false" ht="15" hidden="false" customHeight="false" outlineLevel="0" collapsed="false">
      <c r="A56" s="43" t="n">
        <v>45383</v>
      </c>
      <c r="B56" s="44" t="n">
        <v>392.41</v>
      </c>
      <c r="C56" s="34" t="n">
        <f aca="false">Feltételezések!$B$5</f>
        <v>15000</v>
      </c>
      <c r="D56" s="34" t="n">
        <f aca="false">C56*Feltételezések!$B$6</f>
        <v>52.5</v>
      </c>
      <c r="E56" s="45" t="n">
        <f aca="false">(C56-D56)/B56</f>
        <v>38.0915369129227</v>
      </c>
      <c r="F56" s="46" t="n">
        <f aca="false">Feltételezések!$B$7</f>
        <v>0</v>
      </c>
      <c r="G56" s="45" t="n">
        <f aca="false">MAX(E56-F56,0)</f>
        <v>38.0915369129227</v>
      </c>
      <c r="H56" s="47" t="n">
        <v>176.92</v>
      </c>
      <c r="I56" s="48" t="n">
        <f aca="false">G56/H56</f>
        <v>0.215303735659749</v>
      </c>
      <c r="J56" s="48" t="n">
        <f aca="false">J55+I56</f>
        <v>14.9332584261578</v>
      </c>
      <c r="K56" s="34" t="n">
        <f aca="false">K55+C56</f>
        <v>780000</v>
      </c>
      <c r="L56" s="45" t="n">
        <f aca="false">J56*H56</f>
        <v>2641.99208075583</v>
      </c>
      <c r="M56" s="34" t="n">
        <f aca="false">L56*B56</f>
        <v>1036744.1124094</v>
      </c>
      <c r="N56" s="35" t="n">
        <f aca="false">M56-K56</f>
        <v>256744.112409397</v>
      </c>
      <c r="O56" s="36" t="n">
        <f aca="false">N56/K56</f>
        <v>0.329159118473585</v>
      </c>
      <c r="P56" s="35" t="n">
        <f aca="false">-C56</f>
        <v>-15000</v>
      </c>
    </row>
    <row r="57" customFormat="false" ht="15" hidden="false" customHeight="false" outlineLevel="0" collapsed="false">
      <c r="A57" s="43" t="n">
        <v>45413</v>
      </c>
      <c r="B57" s="44" t="n">
        <v>387.18</v>
      </c>
      <c r="C57" s="34" t="n">
        <f aca="false">Feltételezések!$B$5</f>
        <v>15000</v>
      </c>
      <c r="D57" s="34" t="n">
        <f aca="false">C57*Feltételezések!$B$6</f>
        <v>52.5</v>
      </c>
      <c r="E57" s="45" t="n">
        <f aca="false">(C57-D57)/B57</f>
        <v>38.6060746939408</v>
      </c>
      <c r="F57" s="46" t="n">
        <f aca="false">Feltételezések!$B$7</f>
        <v>0</v>
      </c>
      <c r="G57" s="45" t="n">
        <f aca="false">MAX(E57-F57,0)</f>
        <v>38.6060746939408</v>
      </c>
      <c r="H57" s="47" t="n">
        <v>171.85</v>
      </c>
      <c r="I57" s="48" t="n">
        <f aca="false">G57/H57</f>
        <v>0.224649838195757</v>
      </c>
      <c r="J57" s="48" t="n">
        <f aca="false">J56+I57</f>
        <v>15.1579082643535</v>
      </c>
      <c r="K57" s="34" t="n">
        <f aca="false">K56+C57</f>
        <v>795000</v>
      </c>
      <c r="L57" s="45" t="n">
        <f aca="false">J57*H57</f>
        <v>2604.88653522915</v>
      </c>
      <c r="M57" s="34" t="n">
        <f aca="false">L57*B57</f>
        <v>1008559.96871002</v>
      </c>
      <c r="N57" s="35" t="n">
        <f aca="false">M57-K57</f>
        <v>213559.968710024</v>
      </c>
      <c r="O57" s="36" t="n">
        <f aca="false">N57/K57</f>
        <v>0.26862889145915</v>
      </c>
      <c r="P57" s="35" t="n">
        <f aca="false">-C57</f>
        <v>-15000</v>
      </c>
    </row>
    <row r="58" customFormat="false" ht="15" hidden="false" customHeight="false" outlineLevel="0" collapsed="false">
      <c r="A58" s="43" t="n">
        <v>45444</v>
      </c>
      <c r="B58" s="44" t="n">
        <v>394.76</v>
      </c>
      <c r="C58" s="34" t="n">
        <f aca="false">Feltételezések!$B$5</f>
        <v>15000</v>
      </c>
      <c r="D58" s="34" t="n">
        <f aca="false">C58*Feltételezések!$B$6</f>
        <v>52.5</v>
      </c>
      <c r="E58" s="45" t="n">
        <f aca="false">(C58-D58)/B58</f>
        <v>37.8647785996555</v>
      </c>
      <c r="F58" s="46" t="n">
        <f aca="false">Feltételezések!$B$7</f>
        <v>0</v>
      </c>
      <c r="G58" s="45" t="n">
        <f aca="false">MAX(E58-F58,0)</f>
        <v>37.8647785996555</v>
      </c>
      <c r="H58" s="47" t="n">
        <v>175.73</v>
      </c>
      <c r="I58" s="48" t="n">
        <f aca="false">G58/H58</f>
        <v>0.215471340122093</v>
      </c>
      <c r="J58" s="48" t="n">
        <f aca="false">J57+I58</f>
        <v>15.3733796044756</v>
      </c>
      <c r="K58" s="34" t="n">
        <f aca="false">K57+C58</f>
        <v>810000</v>
      </c>
      <c r="L58" s="45" t="n">
        <f aca="false">J58*H58</f>
        <v>2701.5639978945</v>
      </c>
      <c r="M58" s="34" t="n">
        <f aca="false">L58*B58</f>
        <v>1066469.40380883</v>
      </c>
      <c r="N58" s="35" t="n">
        <f aca="false">M58-K58</f>
        <v>256469.403808833</v>
      </c>
      <c r="O58" s="36" t="n">
        <f aca="false">N58/K58</f>
        <v>0.316628893591152</v>
      </c>
      <c r="P58" s="35" t="n">
        <f aca="false">-C58</f>
        <v>-15000</v>
      </c>
    </row>
    <row r="59" customFormat="false" ht="15" hidden="false" customHeight="false" outlineLevel="0" collapsed="false">
      <c r="A59" s="43" t="n">
        <v>45474</v>
      </c>
      <c r="B59" s="44" t="n">
        <v>392.84</v>
      </c>
      <c r="C59" s="34" t="n">
        <f aca="false">Feltételezések!$B$5</f>
        <v>15000</v>
      </c>
      <c r="D59" s="34" t="n">
        <f aca="false">C59*Feltételezések!$B$6</f>
        <v>52.5</v>
      </c>
      <c r="E59" s="45" t="n">
        <f aca="false">(C59-D59)/B59</f>
        <v>38.0498421749313</v>
      </c>
      <c r="F59" s="46" t="n">
        <f aca="false">Feltételezések!$B$7</f>
        <v>0</v>
      </c>
      <c r="G59" s="45" t="n">
        <f aca="false">MAX(E59-F59,0)</f>
        <v>38.0498421749313</v>
      </c>
      <c r="H59" s="47" t="n">
        <v>173.22</v>
      </c>
      <c r="I59" s="48" t="n">
        <f aca="false">G59/H59</f>
        <v>0.219661945358107</v>
      </c>
      <c r="J59" s="48" t="n">
        <f aca="false">J58+I59</f>
        <v>15.5930415498337</v>
      </c>
      <c r="K59" s="34" t="n">
        <f aca="false">K58+C59</f>
        <v>825000</v>
      </c>
      <c r="L59" s="45" t="n">
        <f aca="false">J59*H59</f>
        <v>2701.0266572622</v>
      </c>
      <c r="M59" s="34" t="n">
        <f aca="false">L59*B59</f>
        <v>1061071.31203888</v>
      </c>
      <c r="N59" s="35" t="n">
        <f aca="false">M59-K59</f>
        <v>236071.312038882</v>
      </c>
      <c r="O59" s="36" t="n">
        <f aca="false">N59/K59</f>
        <v>0.286147044895615</v>
      </c>
      <c r="P59" s="35" t="n">
        <f aca="false">-C59</f>
        <v>-15000</v>
      </c>
    </row>
    <row r="60" customFormat="false" ht="15" hidden="false" customHeight="false" outlineLevel="0" collapsed="false">
      <c r="A60" s="43" t="n">
        <v>45505</v>
      </c>
      <c r="B60" s="44" t="n">
        <v>394.7</v>
      </c>
      <c r="C60" s="34" t="n">
        <f aca="false">Feltételezések!$B$5</f>
        <v>15000</v>
      </c>
      <c r="D60" s="34" t="n">
        <f aca="false">C60*Feltételezések!$B$6</f>
        <v>52.5</v>
      </c>
      <c r="E60" s="45" t="n">
        <f aca="false">(C60-D60)/B60</f>
        <v>37.8705345832278</v>
      </c>
      <c r="F60" s="46" t="n">
        <f aca="false">Feltételezések!$B$7</f>
        <v>0</v>
      </c>
      <c r="G60" s="45" t="n">
        <f aca="false">MAX(E60-F60,0)</f>
        <v>37.8705345832278</v>
      </c>
      <c r="H60" s="47" t="n">
        <v>177.92</v>
      </c>
      <c r="I60" s="48" t="n">
        <f aca="false">G60/H60</f>
        <v>0.212851475849976</v>
      </c>
      <c r="J60" s="48" t="n">
        <f aca="false">J59+I60</f>
        <v>15.8058930256837</v>
      </c>
      <c r="K60" s="34" t="n">
        <f aca="false">K59+C60</f>
        <v>840000</v>
      </c>
      <c r="L60" s="45" t="n">
        <f aca="false">J60*H60</f>
        <v>2812.18448712965</v>
      </c>
      <c r="M60" s="34" t="n">
        <f aca="false">L60*B60</f>
        <v>1109969.21707007</v>
      </c>
      <c r="N60" s="35" t="n">
        <f aca="false">M60-K60</f>
        <v>269969.217070071</v>
      </c>
      <c r="O60" s="36" t="n">
        <f aca="false">N60/K60</f>
        <v>0.321391925083418</v>
      </c>
      <c r="P60" s="35" t="n">
        <f aca="false">-C60</f>
        <v>-15000</v>
      </c>
    </row>
    <row r="61" customFormat="false" ht="15" hidden="false" customHeight="false" outlineLevel="0" collapsed="false">
      <c r="A61" s="43" t="n">
        <v>45536</v>
      </c>
      <c r="B61" s="44" t="n">
        <v>394.86</v>
      </c>
      <c r="C61" s="34" t="n">
        <f aca="false">Feltételezések!$B$5</f>
        <v>15000</v>
      </c>
      <c r="D61" s="34" t="n">
        <f aca="false">C61*Feltételezések!$B$6</f>
        <v>52.5</v>
      </c>
      <c r="E61" s="45" t="n">
        <f aca="false">(C61-D61)/B61</f>
        <v>37.8551891809755</v>
      </c>
      <c r="F61" s="46" t="n">
        <f aca="false">Feltételezések!$B$7</f>
        <v>0</v>
      </c>
      <c r="G61" s="45" t="n">
        <f aca="false">MAX(E61-F61,0)</f>
        <v>37.8551891809755</v>
      </c>
      <c r="H61" s="47" t="n">
        <v>183.76</v>
      </c>
      <c r="I61" s="48" t="n">
        <f aca="false">G61/H61</f>
        <v>0.206003423927816</v>
      </c>
      <c r="J61" s="48" t="n">
        <f aca="false">J60+I61</f>
        <v>16.0118964496115</v>
      </c>
      <c r="K61" s="34" t="n">
        <f aca="false">K60+C61</f>
        <v>855000</v>
      </c>
      <c r="L61" s="45" t="n">
        <f aca="false">J61*H61</f>
        <v>2942.34609158061</v>
      </c>
      <c r="M61" s="34" t="n">
        <f aca="false">L61*B61</f>
        <v>1161814.77772152</v>
      </c>
      <c r="N61" s="35" t="n">
        <f aca="false">M61-K61</f>
        <v>306814.777721521</v>
      </c>
      <c r="O61" s="36" t="n">
        <f aca="false">N61/K61</f>
        <v>0.358847693241545</v>
      </c>
      <c r="P61" s="35" t="n">
        <f aca="false">-C61</f>
        <v>-15000</v>
      </c>
    </row>
    <row r="62" customFormat="false" ht="15" hidden="false" customHeight="false" outlineLevel="0" collapsed="false">
      <c r="A62" s="43" t="n">
        <v>45566</v>
      </c>
      <c r="B62" s="44" t="n">
        <v>401.9</v>
      </c>
      <c r="C62" s="34" t="n">
        <f aca="false">Feltételezések!$B$5</f>
        <v>15000</v>
      </c>
      <c r="D62" s="34" t="n">
        <f aca="false">C62*Feltételezések!$B$6</f>
        <v>52.5</v>
      </c>
      <c r="E62" s="45" t="n">
        <f aca="false">(C62-D62)/B62</f>
        <v>37.1920875839761</v>
      </c>
      <c r="F62" s="46" t="n">
        <f aca="false">Feltételezések!$B$7</f>
        <v>0</v>
      </c>
      <c r="G62" s="45" t="n">
        <f aca="false">MAX(E62-F62,0)</f>
        <v>37.1920875839761</v>
      </c>
      <c r="H62" s="47" t="n">
        <v>188.87</v>
      </c>
      <c r="I62" s="48" t="n">
        <f aca="false">G62/H62</f>
        <v>0.196918979107196</v>
      </c>
      <c r="J62" s="48" t="n">
        <f aca="false">J61+I62</f>
        <v>16.2088154287187</v>
      </c>
      <c r="K62" s="34" t="n">
        <f aca="false">K61+C62</f>
        <v>870000</v>
      </c>
      <c r="L62" s="45" t="n">
        <f aca="false">J62*H62</f>
        <v>3061.35897002211</v>
      </c>
      <c r="M62" s="34" t="n">
        <f aca="false">L62*B62</f>
        <v>1230360.17005188</v>
      </c>
      <c r="N62" s="35" t="n">
        <f aca="false">M62-K62</f>
        <v>360360.170051884</v>
      </c>
      <c r="O62" s="36" t="n">
        <f aca="false">N62/K62</f>
        <v>0.41420709201366</v>
      </c>
      <c r="P62" s="35" t="n">
        <f aca="false">-C62</f>
        <v>-15000</v>
      </c>
    </row>
    <row r="63" customFormat="false" ht="15" hidden="false" customHeight="false" outlineLevel="0" collapsed="false">
      <c r="A63" s="43" t="n">
        <v>45597</v>
      </c>
      <c r="B63" s="44" t="n">
        <v>409.25</v>
      </c>
      <c r="C63" s="34" t="n">
        <f aca="false">Feltételezések!$B$5</f>
        <v>15000</v>
      </c>
      <c r="D63" s="34" t="n">
        <f aca="false">C63*Feltételezések!$B$6</f>
        <v>52.5</v>
      </c>
      <c r="E63" s="45" t="n">
        <f aca="false">(C63-D63)/B63</f>
        <v>36.5241295051924</v>
      </c>
      <c r="F63" s="46" t="n">
        <f aca="false">Feltételezések!$B$7</f>
        <v>0</v>
      </c>
      <c r="G63" s="45" t="n">
        <f aca="false">MAX(E63-F63,0)</f>
        <v>36.5241295051924</v>
      </c>
      <c r="H63" s="47" t="n">
        <v>188.59</v>
      </c>
      <c r="I63" s="48" t="n">
        <f aca="false">G63/H63</f>
        <v>0.193669492047258</v>
      </c>
      <c r="J63" s="48" t="n">
        <f aca="false">J62+I63</f>
        <v>16.402484920766</v>
      </c>
      <c r="K63" s="34" t="n">
        <f aca="false">K62+C63</f>
        <v>885000</v>
      </c>
      <c r="L63" s="45" t="n">
        <f aca="false">J63*H63</f>
        <v>3093.34463120726</v>
      </c>
      <c r="M63" s="34" t="n">
        <f aca="false">L63*B63</f>
        <v>1265951.29032157</v>
      </c>
      <c r="N63" s="35" t="n">
        <f aca="false">M63-K63</f>
        <v>380951.29032157</v>
      </c>
      <c r="O63" s="36" t="n">
        <f aca="false">N63/K63</f>
        <v>0.430453435391604</v>
      </c>
      <c r="P63" s="35" t="n">
        <f aca="false">-C63</f>
        <v>-15000</v>
      </c>
    </row>
    <row r="64" customFormat="false" ht="15" hidden="false" customHeight="false" outlineLevel="0" collapsed="false">
      <c r="A64" s="43" t="n">
        <v>45627</v>
      </c>
      <c r="B64" s="44" t="n">
        <v>411.99</v>
      </c>
      <c r="C64" s="34" t="n">
        <f aca="false">Feltételezések!$B$5</f>
        <v>15000</v>
      </c>
      <c r="D64" s="34" t="n">
        <f aca="false">C64*Feltételezések!$B$6</f>
        <v>52.5</v>
      </c>
      <c r="E64" s="45" t="n">
        <f aca="false">(C64-D64)/B64</f>
        <v>36.2812204179713</v>
      </c>
      <c r="F64" s="46" t="n">
        <f aca="false">Feltételezések!$B$7</f>
        <v>0</v>
      </c>
      <c r="G64" s="45" t="n">
        <f aca="false">MAX(E64-F64,0)</f>
        <v>36.2812204179713</v>
      </c>
      <c r="H64" s="47" t="n">
        <v>205.97</v>
      </c>
      <c r="I64" s="48" t="n">
        <f aca="false">G64/H64</f>
        <v>0.176148081846732</v>
      </c>
      <c r="J64" s="48" t="n">
        <f aca="false">J63+I64</f>
        <v>16.5786330026127</v>
      </c>
      <c r="K64" s="34" t="n">
        <f aca="false">K63+C64</f>
        <v>900000</v>
      </c>
      <c r="L64" s="45" t="n">
        <f aca="false">J64*H64</f>
        <v>3414.70103954814</v>
      </c>
      <c r="M64" s="34" t="n">
        <f aca="false">L64*B64</f>
        <v>1406822.68128344</v>
      </c>
      <c r="N64" s="35" t="n">
        <f aca="false">M64-K64</f>
        <v>506822.681283439</v>
      </c>
      <c r="O64" s="36" t="n">
        <f aca="false">N64/K64</f>
        <v>0.563136312537154</v>
      </c>
      <c r="P64" s="35" t="n">
        <f aca="false">-C64</f>
        <v>-15000</v>
      </c>
    </row>
    <row r="65" customFormat="false" ht="15" hidden="false" customHeight="false" outlineLevel="0" collapsed="false">
      <c r="A65" s="43" t="n">
        <v>45658</v>
      </c>
      <c r="B65" s="44" t="n">
        <v>411.73</v>
      </c>
      <c r="C65" s="34" t="n">
        <f aca="false">Feltételezések!$B$5</f>
        <v>15000</v>
      </c>
      <c r="D65" s="34" t="n">
        <f aca="false">C65*Feltételezések!$B$6</f>
        <v>52.5</v>
      </c>
      <c r="E65" s="45" t="n">
        <f aca="false">(C65-D65)/B65</f>
        <v>36.3041313482136</v>
      </c>
      <c r="F65" s="46" t="n">
        <f aca="false">Feltételezések!$B$7</f>
        <v>0</v>
      </c>
      <c r="G65" s="45" t="n">
        <f aca="false">MAX(E65-F65,0)</f>
        <v>36.3041313482136</v>
      </c>
      <c r="H65" s="47" t="n">
        <v>196.26</v>
      </c>
      <c r="I65" s="48" t="n">
        <f aca="false">G65/H65</f>
        <v>0.184979778600905</v>
      </c>
      <c r="J65" s="48" t="n">
        <f aca="false">J64+I65</f>
        <v>16.7636127812136</v>
      </c>
      <c r="K65" s="34" t="n">
        <f aca="false">K64+C65</f>
        <v>915000</v>
      </c>
      <c r="L65" s="45" t="n">
        <f aca="false">J65*H65</f>
        <v>3290.02664444099</v>
      </c>
      <c r="M65" s="34" t="n">
        <f aca="false">L65*B65</f>
        <v>1354602.67031569</v>
      </c>
      <c r="N65" s="35" t="n">
        <f aca="false">M65-K65</f>
        <v>439602.670315687</v>
      </c>
      <c r="O65" s="36" t="n">
        <f aca="false">N65/K65</f>
        <v>0.480440076847745</v>
      </c>
      <c r="P65" s="35" t="n">
        <f aca="false">-C65</f>
        <v>-15000</v>
      </c>
    </row>
    <row r="66" customFormat="false" ht="15" hidden="false" customHeight="false" outlineLevel="0" collapsed="false">
      <c r="A66" s="43" t="n">
        <v>45689</v>
      </c>
      <c r="B66" s="44" t="n">
        <v>403.13</v>
      </c>
      <c r="C66" s="34" t="n">
        <f aca="false">Feltételezések!$B$5</f>
        <v>15000</v>
      </c>
      <c r="D66" s="34" t="n">
        <f aca="false">C66*Feltételezések!$B$6</f>
        <v>52.5</v>
      </c>
      <c r="E66" s="45" t="n">
        <f aca="false">(C66-D66)/B66</f>
        <v>37.0786098777069</v>
      </c>
      <c r="F66" s="46" t="n">
        <f aca="false">Feltételezések!$B$7</f>
        <v>0</v>
      </c>
      <c r="G66" s="45" t="n">
        <f aca="false">MAX(E66-F66,0)</f>
        <v>37.0786098777069</v>
      </c>
      <c r="H66" s="47" t="n">
        <v>202.77</v>
      </c>
      <c r="I66" s="48" t="n">
        <f aca="false">G66/H66</f>
        <v>0.182860432399798</v>
      </c>
      <c r="J66" s="48" t="n">
        <f aca="false">J65+I66</f>
        <v>16.9464732136134</v>
      </c>
      <c r="K66" s="34" t="n">
        <f aca="false">K65+C66</f>
        <v>930000</v>
      </c>
      <c r="L66" s="45" t="n">
        <f aca="false">J66*H66</f>
        <v>3436.23637352439</v>
      </c>
      <c r="M66" s="34" t="n">
        <f aca="false">L66*B66</f>
        <v>1385249.96925889</v>
      </c>
      <c r="N66" s="35" t="n">
        <f aca="false">M66-K66</f>
        <v>455249.969258888</v>
      </c>
      <c r="O66" s="36" t="n">
        <f aca="false">N66/K66</f>
        <v>0.489516095977299</v>
      </c>
      <c r="P66" s="35" t="n">
        <f aca="false">-C66</f>
        <v>-15000</v>
      </c>
    </row>
    <row r="67" customFormat="false" ht="15" hidden="false" customHeight="false" outlineLevel="0" collapsed="false">
      <c r="A67" s="43" t="n">
        <v>45717</v>
      </c>
      <c r="B67" s="44" t="n">
        <v>399.81</v>
      </c>
      <c r="C67" s="34" t="n">
        <f aca="false">Feltételezések!$B$5</f>
        <v>15000</v>
      </c>
      <c r="D67" s="34" t="n">
        <f aca="false">C67*Feltételezések!$B$6</f>
        <v>52.5</v>
      </c>
      <c r="E67" s="45" t="n">
        <f aca="false">(C67-D67)/B67</f>
        <v>37.386508591581</v>
      </c>
      <c r="F67" s="46" t="n">
        <f aca="false">Feltételezések!$B$7</f>
        <v>0</v>
      </c>
      <c r="G67" s="45" t="n">
        <f aca="false">MAX(E67-F67,0)</f>
        <v>37.386508591581</v>
      </c>
      <c r="H67" s="47" t="n">
        <v>203</v>
      </c>
      <c r="I67" s="48" t="n">
        <f aca="false">G67/H67</f>
        <v>0.184169993061975</v>
      </c>
      <c r="J67" s="48" t="n">
        <f aca="false">J66+I67</f>
        <v>17.1306432066754</v>
      </c>
      <c r="K67" s="34" t="n">
        <f aca="false">K66+C67</f>
        <v>945000</v>
      </c>
      <c r="L67" s="45" t="n">
        <f aca="false">J67*H67</f>
        <v>3477.5205709551</v>
      </c>
      <c r="M67" s="34" t="n">
        <f aca="false">L67*B67</f>
        <v>1390347.49947356</v>
      </c>
      <c r="N67" s="35" t="n">
        <f aca="false">M67-K67</f>
        <v>445347.49947356</v>
      </c>
      <c r="O67" s="36" t="n">
        <f aca="false">N67/K67</f>
        <v>0.471267195210117</v>
      </c>
      <c r="P67" s="35" t="n">
        <f aca="false">-C67</f>
        <v>-15000</v>
      </c>
    </row>
    <row r="68" customFormat="false" ht="15" hidden="false" customHeight="false" outlineLevel="0" collapsed="false">
      <c r="A68" s="43" t="n">
        <v>45748</v>
      </c>
      <c r="B68" s="44" t="n">
        <v>406.44</v>
      </c>
      <c r="C68" s="34" t="n">
        <f aca="false">Feltételezések!$B$5</f>
        <v>15000</v>
      </c>
      <c r="D68" s="34" t="n">
        <f aca="false">C68*Feltételezések!$B$6</f>
        <v>52.5</v>
      </c>
      <c r="E68" s="45" t="n">
        <f aca="false">(C68-D68)/B68</f>
        <v>36.7766459994095</v>
      </c>
      <c r="F68" s="46" t="n">
        <f aca="false">Feltételezések!$B$7</f>
        <v>0</v>
      </c>
      <c r="G68" s="45" t="n">
        <f aca="false">MAX(E68-F68,0)</f>
        <v>36.7766459994095</v>
      </c>
      <c r="H68" s="47" t="n">
        <v>194</v>
      </c>
      <c r="I68" s="48" t="n">
        <f aca="false">G68/H68</f>
        <v>0.189570340203142</v>
      </c>
      <c r="J68" s="48" t="n">
        <f aca="false">J67+I68</f>
        <v>17.3202135468785</v>
      </c>
      <c r="K68" s="34" t="n">
        <f aca="false">K67+C68</f>
        <v>960000</v>
      </c>
      <c r="L68" s="45" t="n">
        <f aca="false">J68*H68</f>
        <v>3360.12142809444</v>
      </c>
      <c r="M68" s="34" t="n">
        <f aca="false">L68*B68</f>
        <v>1365687.7532347</v>
      </c>
      <c r="N68" s="35" t="n">
        <f aca="false">M68-K68</f>
        <v>405687.753234702</v>
      </c>
      <c r="O68" s="36" t="n">
        <f aca="false">N68/K68</f>
        <v>0.422591409619481</v>
      </c>
      <c r="P68" s="35" t="n">
        <f aca="false">-C68</f>
        <v>-15000</v>
      </c>
    </row>
    <row r="69" customFormat="false" ht="15" hidden="false" customHeight="false" outlineLevel="0" collapsed="false">
      <c r="A69" s="43" t="n">
        <v>45778</v>
      </c>
      <c r="B69" s="44" t="n">
        <v>403.94</v>
      </c>
      <c r="C69" s="34" t="n">
        <f aca="false">Feltételezések!$B$5</f>
        <v>15000</v>
      </c>
      <c r="D69" s="34" t="n">
        <f aca="false">C69*Feltételezések!$B$6</f>
        <v>52.5</v>
      </c>
      <c r="E69" s="45" t="n">
        <f aca="false">(C69-D69)/B69</f>
        <v>37.0042580581275</v>
      </c>
      <c r="F69" s="46" t="n">
        <f aca="false">Feltételezések!$B$7</f>
        <v>0</v>
      </c>
      <c r="G69" s="45" t="n">
        <f aca="false">MAX(E69-F69,0)</f>
        <v>37.0042580581275</v>
      </c>
      <c r="H69" s="47" t="n">
        <v>191.03</v>
      </c>
      <c r="I69" s="48" t="n">
        <f aca="false">G69/H69</f>
        <v>0.19370914546473</v>
      </c>
      <c r="J69" s="48" t="n">
        <f aca="false">J68+I69</f>
        <v>17.5139226923433</v>
      </c>
      <c r="K69" s="34" t="n">
        <f aca="false">K68+C69</f>
        <v>975000</v>
      </c>
      <c r="L69" s="45" t="n">
        <f aca="false">J69*H69</f>
        <v>3345.68465191833</v>
      </c>
      <c r="M69" s="34" t="n">
        <f aca="false">L69*B69</f>
        <v>1351455.85829589</v>
      </c>
      <c r="N69" s="35" t="n">
        <f aca="false">M69-K69</f>
        <v>376455.858295891</v>
      </c>
      <c r="O69" s="36" t="n">
        <f aca="false">N69/K69</f>
        <v>0.386108572611171</v>
      </c>
      <c r="P69" s="35" t="n">
        <f aca="false">-C69</f>
        <v>-15000</v>
      </c>
    </row>
    <row r="70" customFormat="false" ht="15" hidden="false" customHeight="false" outlineLevel="0" collapsed="false">
      <c r="A70" s="43" t="n">
        <v>45809</v>
      </c>
      <c r="B70" s="44" t="n">
        <v>402.08</v>
      </c>
      <c r="C70" s="34" t="n">
        <f aca="false">Feltételezések!$B$5</f>
        <v>15000</v>
      </c>
      <c r="D70" s="34" t="n">
        <f aca="false">C70*Feltételezések!$B$6</f>
        <v>52.5</v>
      </c>
      <c r="E70" s="45" t="n">
        <f aca="false">(C70-D70)/B70</f>
        <v>37.1754377238361</v>
      </c>
      <c r="F70" s="46" t="n">
        <f aca="false">Feltételezések!$B$7</f>
        <v>0</v>
      </c>
      <c r="G70" s="45" t="n">
        <f aca="false">MAX(E70-F70,0)</f>
        <v>37.1754377238361</v>
      </c>
      <c r="H70" s="47" t="n">
        <v>201.56</v>
      </c>
      <c r="I70" s="48" t="n">
        <f aca="false">G70/H70</f>
        <v>0.184438567790415</v>
      </c>
      <c r="J70" s="48" t="n">
        <f aca="false">J69+I70</f>
        <v>17.6983612601337</v>
      </c>
      <c r="K70" s="34" t="n">
        <f aca="false">K69+C70</f>
        <v>990000</v>
      </c>
      <c r="L70" s="45" t="n">
        <f aca="false">J70*H70</f>
        <v>3567.28169559254</v>
      </c>
      <c r="M70" s="34" t="n">
        <f aca="false">L70*B70</f>
        <v>1434332.62416385</v>
      </c>
      <c r="N70" s="35" t="n">
        <f aca="false">M70-K70</f>
        <v>444332.62416385</v>
      </c>
      <c r="O70" s="36" t="n">
        <f aca="false">N70/K70</f>
        <v>0.448820832488737</v>
      </c>
      <c r="P70" s="35" t="n">
        <f aca="false">-C70</f>
        <v>-15000</v>
      </c>
    </row>
    <row r="71" customFormat="false" ht="15" hidden="false" customHeight="false" outlineLevel="0" collapsed="false">
      <c r="A71" s="43" t="n">
        <v>45839</v>
      </c>
      <c r="B71" s="44" t="n">
        <v>399.19</v>
      </c>
      <c r="C71" s="34" t="n">
        <f aca="false">Feltételezések!$B$5</f>
        <v>15000</v>
      </c>
      <c r="D71" s="34" t="n">
        <f aca="false">C71*Feltételezések!$B$6</f>
        <v>52.5</v>
      </c>
      <c r="E71" s="45" t="n">
        <f aca="false">(C71-D71)/B71</f>
        <v>37.4445752649114</v>
      </c>
      <c r="F71" s="46" t="n">
        <f aca="false">Feltételezések!$B$7</f>
        <v>0</v>
      </c>
      <c r="G71" s="45" t="n">
        <f aca="false">MAX(E71-F71,0)</f>
        <v>37.4445752649114</v>
      </c>
      <c r="H71" s="47" t="n">
        <v>200.68</v>
      </c>
      <c r="I71" s="48" t="n">
        <f aca="false">G71/H71</f>
        <v>0.186588475507831</v>
      </c>
      <c r="J71" s="48" t="n">
        <f aca="false">J70+I71</f>
        <v>17.8849497356415</v>
      </c>
      <c r="K71" s="34" t="n">
        <f aca="false">K70+C71</f>
        <v>1005000</v>
      </c>
      <c r="L71" s="45" t="n">
        <f aca="false">J71*H71</f>
        <v>3589.15171294854</v>
      </c>
      <c r="M71" s="34" t="n">
        <f aca="false">L71*B71</f>
        <v>1432753.47229193</v>
      </c>
      <c r="N71" s="35" t="n">
        <f aca="false">M71-K71</f>
        <v>427753.472291927</v>
      </c>
      <c r="O71" s="36" t="n">
        <f aca="false">N71/K71</f>
        <v>0.425625345564106</v>
      </c>
      <c r="P71" s="35" t="n">
        <f aca="false">-C71</f>
        <v>-15000</v>
      </c>
    </row>
    <row r="72" customFormat="false" ht="15" hidden="false" customHeight="false" outlineLevel="0" collapsed="false">
      <c r="A72" s="43" t="n">
        <v>45870</v>
      </c>
      <c r="B72" s="44" t="n">
        <v>396.45</v>
      </c>
      <c r="C72" s="34" t="n">
        <f aca="false">Feltételezések!$B$5</f>
        <v>15000</v>
      </c>
      <c r="D72" s="34" t="n">
        <f aca="false">C72*Feltételezések!$B$6</f>
        <v>52.5</v>
      </c>
      <c r="E72" s="45" t="n">
        <f aca="false">(C72-D72)/B72</f>
        <v>37.7033673855467</v>
      </c>
      <c r="F72" s="46" t="n">
        <f aca="false">Feltételezések!$B$7</f>
        <v>0</v>
      </c>
      <c r="G72" s="45" t="n">
        <f aca="false">MAX(E72-F72,0)</f>
        <v>37.7033673855467</v>
      </c>
      <c r="H72" s="47" t="n">
        <v>206.44</v>
      </c>
      <c r="I72" s="48" t="n">
        <f aca="false">G72/H72</f>
        <v>0.182635959046438</v>
      </c>
      <c r="J72" s="48" t="n">
        <f aca="false">J71+I72</f>
        <v>18.0675856946879</v>
      </c>
      <c r="K72" s="34" t="n">
        <f aca="false">K71+C72</f>
        <v>1020000</v>
      </c>
      <c r="L72" s="45" t="n">
        <f aca="false">J72*H72</f>
        <v>3729.87239081138</v>
      </c>
      <c r="M72" s="34" t="n">
        <f aca="false">L72*B72</f>
        <v>1478707.90933717</v>
      </c>
      <c r="N72" s="35" t="n">
        <f aca="false">M72-K72</f>
        <v>458707.909337171</v>
      </c>
      <c r="O72" s="36" t="n">
        <f aca="false">N72/K72</f>
        <v>0.44971363660507</v>
      </c>
      <c r="P72" s="35" t="n">
        <f aca="false">-C72</f>
        <v>-15000</v>
      </c>
    </row>
    <row r="73" customFormat="false" ht="15" hidden="false" customHeight="false" outlineLevel="0" collapsed="false">
      <c r="A73" s="43" t="n">
        <v>45901</v>
      </c>
      <c r="B73" s="44" t="n">
        <v>391.63</v>
      </c>
      <c r="C73" s="34" t="n">
        <f aca="false">Feltételezések!$B$5</f>
        <v>15000</v>
      </c>
      <c r="D73" s="34" t="n">
        <f aca="false">C73*Feltételezések!$B$6</f>
        <v>52.5</v>
      </c>
      <c r="E73" s="45" t="n">
        <f aca="false">(C73-D73)/B73</f>
        <v>38.167402905804</v>
      </c>
      <c r="F73" s="46" t="n">
        <f aca="false">Feltételezések!$B$7</f>
        <v>0</v>
      </c>
      <c r="G73" s="45" t="n">
        <f aca="false">MAX(E73-F73,0)</f>
        <v>38.167402905804</v>
      </c>
      <c r="H73" s="47" t="n">
        <v>213.7</v>
      </c>
      <c r="I73" s="48" t="n">
        <f aca="false">G73/H73</f>
        <v>0.178602727682751</v>
      </c>
      <c r="J73" s="48" t="n">
        <f aca="false">J72+I73</f>
        <v>18.2461884223707</v>
      </c>
      <c r="K73" s="34" t="n">
        <f aca="false">K72+C73</f>
        <v>1035000</v>
      </c>
      <c r="L73" s="45" t="n">
        <f aca="false">J73*H73</f>
        <v>3899.21046586062</v>
      </c>
      <c r="M73" s="34" t="n">
        <f aca="false">L73*B73</f>
        <v>1527047.79474499</v>
      </c>
      <c r="N73" s="35" t="n">
        <f aca="false">M73-K73</f>
        <v>492047.794744994</v>
      </c>
      <c r="O73" s="36" t="n">
        <f aca="false">N73/K73</f>
        <v>0.475408497338158</v>
      </c>
      <c r="P73" s="35" t="n">
        <f aca="false">-C73</f>
        <v>-15000</v>
      </c>
    </row>
    <row r="74" customFormat="false" ht="15" hidden="false" customHeight="false" outlineLevel="0" collapsed="false">
      <c r="A74" s="43" t="n">
        <v>45931</v>
      </c>
      <c r="B74" s="44" t="n">
        <v>389.91</v>
      </c>
      <c r="C74" s="34" t="n">
        <f aca="false">Feltételezések!$B$5</f>
        <v>15000</v>
      </c>
      <c r="D74" s="34" t="n">
        <f aca="false">C74*Feltételezések!$B$6</f>
        <v>52.5</v>
      </c>
      <c r="E74" s="45" t="n">
        <f aca="false">(C74-D74)/B74</f>
        <v>38.3357697930292</v>
      </c>
      <c r="F74" s="46" t="n">
        <f aca="false">Feltételezések!$B$7</f>
        <v>0</v>
      </c>
      <c r="G74" s="45" t="n">
        <f aca="false">MAX(E74-F74,0)</f>
        <v>38.3357697930292</v>
      </c>
      <c r="H74" s="47" t="n">
        <v>221.05</v>
      </c>
      <c r="I74" s="48" t="n">
        <f aca="false">G74/H74</f>
        <v>0.173425785084954</v>
      </c>
      <c r="J74" s="48" t="n">
        <f aca="false">J73+I74</f>
        <v>18.4196142074557</v>
      </c>
      <c r="K74" s="34" t="n">
        <f aca="false">K73+C74</f>
        <v>1050000</v>
      </c>
      <c r="L74" s="45" t="n">
        <f aca="false">J74*H74</f>
        <v>4071.65572055807</v>
      </c>
      <c r="M74" s="34" t="n">
        <f aca="false">L74*B74</f>
        <v>1587579.2820028</v>
      </c>
      <c r="N74" s="35" t="n">
        <f aca="false">M74-K74</f>
        <v>537579.282002798</v>
      </c>
      <c r="O74" s="36" t="n">
        <f aca="false">N74/K74</f>
        <v>0.511980268574093</v>
      </c>
      <c r="P74" s="35" t="n">
        <f aca="false">-C74</f>
        <v>-15000</v>
      </c>
    </row>
    <row r="75" customFormat="false" ht="15" hidden="false" customHeight="false" outlineLevel="0" collapsed="false">
      <c r="A75" s="43" t="n">
        <v>45962</v>
      </c>
      <c r="B75" s="44" t="n">
        <v>384.2</v>
      </c>
      <c r="C75" s="34" t="n">
        <f aca="false">Feltételezések!$B$5</f>
        <v>15000</v>
      </c>
      <c r="D75" s="34" t="n">
        <f aca="false">C75*Feltételezések!$B$6</f>
        <v>52.5</v>
      </c>
      <c r="E75" s="45" t="n">
        <f aca="false">(C75-D75)/B75</f>
        <v>38.9055179593962</v>
      </c>
      <c r="F75" s="46" t="n">
        <f aca="false">Feltételezések!$B$7</f>
        <v>0</v>
      </c>
      <c r="G75" s="45" t="n">
        <f aca="false">MAX(E75-F75,0)</f>
        <v>38.9055179593962</v>
      </c>
      <c r="H75" s="47" t="n">
        <v>225.04</v>
      </c>
      <c r="I75" s="48" t="n">
        <f aca="false">G75/H75</f>
        <v>0.17288267845448</v>
      </c>
      <c r="J75" s="48" t="n">
        <f aca="false">J74+I75</f>
        <v>18.5924968859101</v>
      </c>
      <c r="K75" s="34" t="n">
        <f aca="false">K74+C75</f>
        <v>1065000</v>
      </c>
      <c r="L75" s="45" t="n">
        <f aca="false">J75*H75</f>
        <v>4184.05549920522</v>
      </c>
      <c r="M75" s="34" t="n">
        <f aca="false">L75*B75</f>
        <v>1607514.12279464</v>
      </c>
      <c r="N75" s="35" t="n">
        <f aca="false">M75-K75</f>
        <v>542514.122794644</v>
      </c>
      <c r="O75" s="36" t="n">
        <f aca="false">N75/K75</f>
        <v>0.509402932201544</v>
      </c>
      <c r="P75" s="35" t="n">
        <f aca="false">-C75</f>
        <v>-15000</v>
      </c>
    </row>
    <row r="76" customFormat="false" ht="15" hidden="false" customHeight="false" outlineLevel="0" collapsed="false">
      <c r="A76" s="43" t="n">
        <v>45992</v>
      </c>
      <c r="B76" s="44" t="n">
        <v>384.97</v>
      </c>
      <c r="C76" s="34" t="n">
        <f aca="false">Feltételezések!$B$5</f>
        <v>15000</v>
      </c>
      <c r="D76" s="34" t="n">
        <f aca="false">C76*Feltételezések!$B$6</f>
        <v>52.5</v>
      </c>
      <c r="E76" s="45" t="n">
        <f aca="false">(C76-D76)/B76</f>
        <v>38.8277008598073</v>
      </c>
      <c r="F76" s="46" t="n">
        <f aca="false">Feltételezések!$B$7</f>
        <v>0</v>
      </c>
      <c r="G76" s="45" t="n">
        <f aca="false">MAX(E76-F76,0)</f>
        <v>38.8277008598073</v>
      </c>
      <c r="H76" s="47" t="n">
        <v>230</v>
      </c>
      <c r="I76" s="48" t="n">
        <f aca="false">G76/H76</f>
        <v>0.168816090694814</v>
      </c>
      <c r="J76" s="48" t="n">
        <f aca="false">J75+I76</f>
        <v>18.761312976605</v>
      </c>
      <c r="K76" s="34" t="n">
        <f aca="false">K75+C76</f>
        <v>1080000</v>
      </c>
      <c r="L76" s="45" t="n">
        <f aca="false">J76*H76</f>
        <v>4315.10198461914</v>
      </c>
      <c r="M76" s="34" t="n">
        <f aca="false">L76*B76</f>
        <v>1661184.81101883</v>
      </c>
      <c r="N76" s="35" t="n">
        <f aca="false">M76-K76</f>
        <v>581184.81101883</v>
      </c>
      <c r="O76" s="36" t="n">
        <f aca="false">N76/K76</f>
        <v>0.538134084276694</v>
      </c>
      <c r="P76" s="35" t="n">
        <f aca="false">-C76</f>
        <v>-15000</v>
      </c>
    </row>
    <row r="77" customFormat="false" ht="15" hidden="false" customHeight="false" outlineLevel="0" collapsed="false">
      <c r="A77" s="43" t="n">
        <v>46023</v>
      </c>
      <c r="B77" s="44" t="n">
        <v>384.18</v>
      </c>
      <c r="C77" s="34" t="n">
        <f aca="false">Feltételezések!$B$5</f>
        <v>15000</v>
      </c>
      <c r="D77" s="34" t="n">
        <f aca="false">C77*Feltételezések!$B$6</f>
        <v>52.5</v>
      </c>
      <c r="E77" s="45" t="n">
        <f aca="false">(C77-D77)/B77</f>
        <v>38.9075433390598</v>
      </c>
      <c r="F77" s="46" t="n">
        <f aca="false">Feltételezések!$B$7</f>
        <v>0</v>
      </c>
      <c r="G77" s="45" t="n">
        <f aca="false">MAX(E77-F77,0)</f>
        <v>38.9075433390598</v>
      </c>
      <c r="H77" s="47" t="n">
        <v>239.73</v>
      </c>
      <c r="I77" s="48" t="n">
        <f aca="false">G77/H77</f>
        <v>0.162297348429733</v>
      </c>
      <c r="J77" s="48" t="n">
        <f aca="false">J76+I77</f>
        <v>18.9236103250347</v>
      </c>
      <c r="K77" s="34" t="n">
        <f aca="false">K76+C77</f>
        <v>1095000</v>
      </c>
      <c r="L77" s="45" t="n">
        <f aca="false">J77*H77</f>
        <v>4536.55710322056</v>
      </c>
      <c r="M77" s="34" t="n">
        <f aca="false">L77*B77</f>
        <v>1742854.50791528</v>
      </c>
      <c r="N77" s="35" t="n">
        <f aca="false">M77-K77</f>
        <v>647854.507915276</v>
      </c>
      <c r="O77" s="36" t="n">
        <f aca="false">N77/K77</f>
        <v>0.591647952434042</v>
      </c>
      <c r="P77" s="35" t="n">
        <f aca="false">-C77</f>
        <v>-15000</v>
      </c>
    </row>
    <row r="78" customFormat="false" ht="15" hidden="false" customHeight="false" outlineLevel="0" collapsed="false">
      <c r="A78" s="43" t="n">
        <v>46054</v>
      </c>
      <c r="B78" s="44" t="n">
        <v>378.61</v>
      </c>
      <c r="C78" s="34" t="n">
        <f aca="false">Feltételezések!$B$5</f>
        <v>15000</v>
      </c>
      <c r="D78" s="34" t="n">
        <f aca="false">C78*Feltételezések!$B$6</f>
        <v>52.5</v>
      </c>
      <c r="E78" s="45" t="n">
        <f aca="false">(C78-D78)/B78</f>
        <v>39.4799397797206</v>
      </c>
      <c r="F78" s="46" t="n">
        <f aca="false">Feltételezések!$B$7</f>
        <v>0</v>
      </c>
      <c r="G78" s="45" t="n">
        <f aca="false">MAX(E78-F78,0)</f>
        <v>39.4799397797206</v>
      </c>
      <c r="H78" s="47" t="n">
        <v>236.55</v>
      </c>
      <c r="I78" s="48" t="n">
        <f aca="false">G78/H78</f>
        <v>0.166898921072587</v>
      </c>
      <c r="J78" s="48" t="n">
        <f aca="false">J77+I78</f>
        <v>19.0905092461073</v>
      </c>
      <c r="K78" s="34" t="n">
        <f aca="false">K77+C78</f>
        <v>1110000</v>
      </c>
      <c r="L78" s="45" t="n">
        <f aca="false">J78*H78</f>
        <v>4515.85996216667</v>
      </c>
      <c r="M78" s="34" t="n">
        <f aca="false">L78*B78</f>
        <v>1709749.74027592</v>
      </c>
      <c r="N78" s="35" t="n">
        <f aca="false">M78-K78</f>
        <v>599749.740275925</v>
      </c>
      <c r="O78" s="36" t="n">
        <f aca="false">N78/K78</f>
        <v>0.540315081329662</v>
      </c>
      <c r="P78" s="35" t="n">
        <f aca="false">-C78</f>
        <v>-15000</v>
      </c>
    </row>
    <row r="79" customFormat="false" ht="15" hidden="false" customHeight="false" outlineLevel="0" collapsed="false">
      <c r="A79" s="43" t="n">
        <v>46082</v>
      </c>
      <c r="B79" s="44" t="n">
        <v>389.19</v>
      </c>
      <c r="C79" s="34" t="n">
        <f aca="false">Feltételezések!$B$5</f>
        <v>15000</v>
      </c>
      <c r="D79" s="34" t="n">
        <f aca="false">C79*Feltételezések!$B$6</f>
        <v>52.5</v>
      </c>
      <c r="E79" s="45" t="n">
        <f aca="false">(C79-D79)/B79</f>
        <v>38.4066908193941</v>
      </c>
      <c r="F79" s="46" t="n">
        <f aca="false">Feltételezések!$B$7</f>
        <v>0</v>
      </c>
      <c r="G79" s="45" t="n">
        <f aca="false">MAX(E79-F79,0)</f>
        <v>38.4066908193941</v>
      </c>
      <c r="H79" s="47" t="n">
        <v>253.44</v>
      </c>
      <c r="I79" s="48" t="n">
        <f aca="false">G79/H79</f>
        <v>0.151541551528544</v>
      </c>
      <c r="J79" s="48" t="n">
        <f aca="false">J78+I79</f>
        <v>19.2420507976358</v>
      </c>
      <c r="K79" s="34" t="n">
        <f aca="false">K78+C79</f>
        <v>1125000</v>
      </c>
      <c r="L79" s="45" t="n">
        <f aca="false">J79*H79</f>
        <v>4876.70535415282</v>
      </c>
      <c r="M79" s="34" t="n">
        <f aca="false">L79*B79</f>
        <v>1897964.95678274</v>
      </c>
      <c r="N79" s="35" t="n">
        <f aca="false">M79-K79</f>
        <v>772964.956782736</v>
      </c>
      <c r="O79" s="36" t="n">
        <f aca="false">N79/K79</f>
        <v>0.687079961584654</v>
      </c>
      <c r="P79" s="35" t="n">
        <f aca="false">-C79</f>
        <v>-15000</v>
      </c>
    </row>
    <row r="80" customFormat="false" ht="15" hidden="false" customHeight="false" outlineLevel="0" collapsed="false">
      <c r="A80" s="43" t="n">
        <v>46113</v>
      </c>
      <c r="B80" s="44" t="n">
        <v>368.96</v>
      </c>
      <c r="C80" s="34" t="n">
        <f aca="false">Feltételezések!$B$5</f>
        <v>15000</v>
      </c>
      <c r="D80" s="34" t="n">
        <f aca="false">C80*Feltételezések!$B$6</f>
        <v>52.5</v>
      </c>
      <c r="E80" s="45" t="n">
        <f aca="false">(C80-D80)/B80</f>
        <v>40.5125216825672</v>
      </c>
      <c r="F80" s="46" t="n">
        <f aca="false">Feltételezések!$B$7</f>
        <v>0</v>
      </c>
      <c r="G80" s="45" t="n">
        <f aca="false">MAX(E80-F80,0)</f>
        <v>40.5125216825672</v>
      </c>
      <c r="H80" s="47" t="n">
        <v>245.44</v>
      </c>
      <c r="I80" s="48" t="n">
        <f aca="false">G80/H80</f>
        <v>0.165060795642793</v>
      </c>
      <c r="J80" s="48" t="n">
        <f aca="false">J79+I80</f>
        <v>19.4071115932786</v>
      </c>
      <c r="K80" s="34" t="n">
        <f aca="false">K79+C80</f>
        <v>1140000</v>
      </c>
      <c r="L80" s="45" t="n">
        <f aca="false">J80*H80</f>
        <v>4763.2814694543</v>
      </c>
      <c r="M80" s="34" t="n">
        <f aca="false">L80*B80</f>
        <v>1757460.33096986</v>
      </c>
      <c r="N80" s="35" t="n">
        <f aca="false">M80-K80</f>
        <v>617460.330969859</v>
      </c>
      <c r="O80" s="36" t="n">
        <f aca="false">N80/K80</f>
        <v>0.541631869271806</v>
      </c>
      <c r="P80" s="35" t="n">
        <f aca="false">-C80</f>
        <v>-15000</v>
      </c>
    </row>
    <row r="81" customFormat="false" ht="15" hidden="false" customHeight="false" outlineLevel="0" collapsed="false">
      <c r="A81" s="43" t="n">
        <v>46143</v>
      </c>
      <c r="B81" s="44" t="n">
        <v>358.23</v>
      </c>
      <c r="C81" s="34" t="n">
        <f aca="false">Feltételezések!$B$5</f>
        <v>15000</v>
      </c>
      <c r="D81" s="34" t="n">
        <f aca="false">C81*Feltételezések!$B$6</f>
        <v>52.5</v>
      </c>
      <c r="E81" s="45" t="n">
        <f aca="false">(C81-D81)/B81</f>
        <v>41.7259860983167</v>
      </c>
      <c r="F81" s="46" t="n">
        <f aca="false">Feltételezések!$B$7</f>
        <v>0</v>
      </c>
      <c r="G81" s="45" t="n">
        <f aca="false">MAX(E81-F81,0)</f>
        <v>41.7259860983167</v>
      </c>
      <c r="H81" s="47" t="n">
        <v>257.5</v>
      </c>
      <c r="I81" s="48" t="n">
        <f aca="false">G81/H81</f>
        <v>0.162042664459482</v>
      </c>
      <c r="J81" s="48" t="n">
        <f aca="false">J80+I81</f>
        <v>19.5691542577381</v>
      </c>
      <c r="K81" s="34" t="n">
        <f aca="false">K80+C81</f>
        <v>1155000</v>
      </c>
      <c r="L81" s="45" t="n">
        <f aca="false">J81*H81</f>
        <v>5039.05722136756</v>
      </c>
      <c r="M81" s="34" t="n">
        <f aca="false">L81*B81</f>
        <v>1805141.4684105</v>
      </c>
      <c r="N81" s="35" t="n">
        <f aca="false">M81-K81</f>
        <v>650141.4684105</v>
      </c>
      <c r="O81" s="36" t="n">
        <f aca="false">N81/K81</f>
        <v>0.562893046242857</v>
      </c>
      <c r="P81" s="35" t="n">
        <f aca="false">-C81</f>
        <v>-15000</v>
      </c>
    </row>
    <row r="82" customFormat="false" ht="15" hidden="false" customHeight="false" outlineLevel="0" collapsed="false">
      <c r="A82" s="43" t="n">
        <v>46174</v>
      </c>
      <c r="B82" s="44" t="n">
        <v>353.94</v>
      </c>
      <c r="C82" s="34" t="n">
        <f aca="false">Feltételezések!$B$5</f>
        <v>15000</v>
      </c>
      <c r="D82" s="34" t="n">
        <f aca="false">C82*Feltételezések!$B$6</f>
        <v>52.5</v>
      </c>
      <c r="E82" s="45" t="n">
        <f aca="false">(C82-D82)/B82</f>
        <v>42.231734192236</v>
      </c>
      <c r="F82" s="46" t="n">
        <f aca="false">Feltételezések!$B$7</f>
        <v>0</v>
      </c>
      <c r="G82" s="45" t="n">
        <f aca="false">MAX(E82-F82,0)</f>
        <v>42.231734192236</v>
      </c>
      <c r="H82" s="47" t="n">
        <v>260.18</v>
      </c>
      <c r="I82" s="48" t="n">
        <f aca="false">G82/H82</f>
        <v>0.162317373327066</v>
      </c>
      <c r="J82" s="48" t="n">
        <f aca="false">J81+I82</f>
        <v>19.7314716310652</v>
      </c>
      <c r="K82" s="34" t="n">
        <f aca="false">K81+C82</f>
        <v>1170000</v>
      </c>
      <c r="L82" s="45" t="n">
        <f aca="false">J82*H82</f>
        <v>5133.73428897053</v>
      </c>
      <c r="M82" s="34" t="n">
        <f aca="false">L82*B82</f>
        <v>1817033.91423823</v>
      </c>
      <c r="N82" s="35" t="n">
        <f aca="false">M82-K82</f>
        <v>647033.91423823</v>
      </c>
      <c r="O82" s="36" t="n">
        <f aca="false">N82/K82</f>
        <v>0.553020439519855</v>
      </c>
      <c r="P82" s="35" t="n">
        <f aca="false">-C82</f>
        <v>-15000</v>
      </c>
    </row>
    <row r="83" customFormat="false" ht="15" hidden="false" customHeight="false" outlineLevel="0" collapsed="false">
      <c r="A83" s="43" t="n">
        <v>46204</v>
      </c>
      <c r="B83" s="44" t="n">
        <v>359.47</v>
      </c>
      <c r="C83" s="34" t="n">
        <f aca="false">Feltételezések!$B$5</f>
        <v>15000</v>
      </c>
      <c r="D83" s="34" t="n">
        <f aca="false">C83*Feltételezések!$B$6</f>
        <v>52.5</v>
      </c>
      <c r="E83" s="45" t="n">
        <f aca="false">(C83-D83)/B83</f>
        <v>41.5820513533814</v>
      </c>
      <c r="F83" s="46" t="n">
        <f aca="false">Feltételezések!$B$7</f>
        <v>0</v>
      </c>
      <c r="G83" s="45" t="n">
        <f aca="false">MAX(E83-F83,0)</f>
        <v>41.5820513533814</v>
      </c>
      <c r="H83" s="47" t="n">
        <v>264.17</v>
      </c>
      <c r="I83" s="48" t="n">
        <f aca="false">G83/H83</f>
        <v>0.157406410089644</v>
      </c>
      <c r="J83" s="48" t="n">
        <f aca="false">J82+I83</f>
        <v>19.8888780411548</v>
      </c>
      <c r="K83" s="34" t="n">
        <f aca="false">K82+C83</f>
        <v>1185000</v>
      </c>
      <c r="L83" s="45" t="n">
        <f aca="false">J83*H83</f>
        <v>5254.04491213186</v>
      </c>
      <c r="M83" s="34" t="n">
        <f aca="false">L83*B83</f>
        <v>1888671.52456404</v>
      </c>
      <c r="N83" s="35" t="n">
        <f aca="false">M83-K83</f>
        <v>703671.524564041</v>
      </c>
      <c r="O83" s="36" t="n">
        <f aca="false">N83/K83</f>
        <v>0.593815632543495</v>
      </c>
      <c r="P83" s="35" t="n">
        <f aca="false">-C83</f>
        <v>-15000</v>
      </c>
    </row>
    <row r="84" customFormat="false" ht="15" hidden="false" customHeight="false" outlineLevel="0" collapsed="false">
      <c r="A84" s="43" t="n">
        <v>46235</v>
      </c>
      <c r="B84" s="44" t="n">
        <v>363.38</v>
      </c>
      <c r="C84" s="34" t="n">
        <f aca="false">Feltételezések!$B$5</f>
        <v>15000</v>
      </c>
      <c r="D84" s="34" t="n">
        <f aca="false">C84*Feltételezések!$B$6</f>
        <v>52.5</v>
      </c>
      <c r="E84" s="45" t="n">
        <f aca="false">(C84-D84)/B84</f>
        <v>41.1346249105619</v>
      </c>
      <c r="F84" s="46" t="n">
        <f aca="false">Feltételezések!$B$7</f>
        <v>0</v>
      </c>
      <c r="G84" s="45" t="n">
        <f aca="false">MAX(E84-F84,0)</f>
        <v>41.1346249105619</v>
      </c>
      <c r="H84" s="47" t="n">
        <v>267.64</v>
      </c>
      <c r="I84" s="48" t="n">
        <f aca="false">G84/H84</f>
        <v>0.153693860822605</v>
      </c>
      <c r="J84" s="48" t="n">
        <f aca="false">J83+I84</f>
        <v>20.0425719019774</v>
      </c>
      <c r="K84" s="34" t="n">
        <f aca="false">K83+C84</f>
        <v>1200000</v>
      </c>
      <c r="L84" s="45" t="n">
        <f aca="false">J84*H84</f>
        <v>5364.19394384523</v>
      </c>
      <c r="M84" s="34" t="n">
        <f aca="false">L84*B84</f>
        <v>1949240.79531448</v>
      </c>
      <c r="N84" s="35" t="n">
        <f aca="false">M84-K84</f>
        <v>749240.79531448</v>
      </c>
      <c r="O84" s="36" t="n">
        <f aca="false">N84/K84</f>
        <v>0.624367329428734</v>
      </c>
      <c r="P84" s="35" t="n">
        <f aca="false">-C84</f>
        <v>-15000</v>
      </c>
    </row>
    <row r="85" customFormat="false" ht="15" hidden="false" customHeight="false" outlineLevel="0" collapsed="false">
      <c r="A85" s="43" t="n">
        <v>46266</v>
      </c>
      <c r="B85" s="44" t="n">
        <v>364.93</v>
      </c>
      <c r="C85" s="34" t="n">
        <f aca="false">Feltételezések!$B$5</f>
        <v>15000</v>
      </c>
      <c r="D85" s="34" t="n">
        <f aca="false">C85*Feltételezések!$B$6</f>
        <v>52.5</v>
      </c>
      <c r="E85" s="45" t="n">
        <f aca="false">(C85-D85)/B85</f>
        <v>40.959910119749</v>
      </c>
      <c r="F85" s="46" t="n">
        <f aca="false">Feltételezések!$B$7</f>
        <v>0</v>
      </c>
      <c r="G85" s="45" t="n">
        <f aca="false">MAX(E85-F85,0)</f>
        <v>40.959910119749</v>
      </c>
      <c r="H85" s="47" t="n">
        <v>271.16</v>
      </c>
      <c r="I85" s="48" t="n">
        <f aca="false">G85/H85</f>
        <v>0.15105439637022</v>
      </c>
      <c r="J85" s="48" t="n">
        <f aca="false">J84+I85</f>
        <v>20.1936262983476</v>
      </c>
      <c r="K85" s="34" t="n">
        <f aca="false">K84+C85</f>
        <v>1215000</v>
      </c>
      <c r="L85" s="45" t="n">
        <f aca="false">J85*H85</f>
        <v>5475.70370705994</v>
      </c>
      <c r="M85" s="34" t="n">
        <f aca="false">L85*B85</f>
        <v>1998248.55381738</v>
      </c>
      <c r="N85" s="35" t="n">
        <f aca="false">M85-K85</f>
        <v>783248.553817385</v>
      </c>
      <c r="O85" s="36" t="n">
        <f aca="false">N85/K85</f>
        <v>0.64464901548756</v>
      </c>
      <c r="P85" s="35" t="n">
        <f aca="false">-C85</f>
        <v>-15000</v>
      </c>
    </row>
    <row r="86" customFormat="false" ht="15" hidden="false" customHeight="false" outlineLevel="0" collapsed="false">
      <c r="A86" s="43" t="n">
        <v>46296</v>
      </c>
      <c r="B86" s="44" t="n">
        <v>363.88</v>
      </c>
      <c r="C86" s="34" t="n">
        <f aca="false">Feltételezések!$B$5</f>
        <v>15000</v>
      </c>
      <c r="D86" s="34" t="n">
        <f aca="false">C86*Feltételezések!$B$6</f>
        <v>52.5</v>
      </c>
      <c r="E86" s="45" t="n">
        <f aca="false">(C86-D86)/B86</f>
        <v>41.0781026712103</v>
      </c>
      <c r="F86" s="46" t="n">
        <f aca="false">Feltételezések!$B$7</f>
        <v>0</v>
      </c>
      <c r="G86" s="45" t="n">
        <f aca="false">MAX(E86-F86,0)</f>
        <v>41.0781026712103</v>
      </c>
      <c r="H86" s="47" t="n">
        <v>267.1</v>
      </c>
      <c r="I86" s="48" t="n">
        <f aca="false">G86/H86</f>
        <v>0.153792971438451</v>
      </c>
      <c r="J86" s="48" t="n">
        <f aca="false">J85+I86</f>
        <v>20.3474192697861</v>
      </c>
      <c r="K86" s="34" t="n">
        <f aca="false">K85+C86</f>
        <v>1230000</v>
      </c>
      <c r="L86" s="45" t="n">
        <f aca="false">J86*H86</f>
        <v>5434.79568695986</v>
      </c>
      <c r="M86" s="34" t="n">
        <f aca="false">L86*B86</f>
        <v>1977613.45457095</v>
      </c>
      <c r="N86" s="35" t="n">
        <f aca="false">M86-K86</f>
        <v>747613.454570954</v>
      </c>
      <c r="O86" s="36" t="n">
        <f aca="false">N86/K86</f>
        <v>0.607815816724353</v>
      </c>
      <c r="P86" s="35" t="n">
        <f aca="false">-C86</f>
        <v>-15000</v>
      </c>
    </row>
    <row r="87" customFormat="false" ht="15" hidden="false" customHeight="false" outlineLevel="0" collapsed="false">
      <c r="A87" s="51" t="n">
        <f aca="false">Feltételezések!$B$10</f>
        <v>46311</v>
      </c>
      <c r="B87" s="52" t="n">
        <f aca="false">Feltételezések!$B$9</f>
        <v>363.08</v>
      </c>
      <c r="C87" s="53" t="s">
        <v>266</v>
      </c>
      <c r="D87" s="54"/>
      <c r="E87" s="55"/>
      <c r="F87" s="52"/>
      <c r="G87" s="55"/>
      <c r="H87" s="56" t="n">
        <v>280.15</v>
      </c>
      <c r="I87" s="57"/>
      <c r="J87" s="57" t="n">
        <f aca="false">J86</f>
        <v>20.3474192697861</v>
      </c>
      <c r="K87" s="54" t="n">
        <f aca="false">K86</f>
        <v>1230000</v>
      </c>
      <c r="L87" s="55" t="n">
        <f aca="false">J87*H87</f>
        <v>5700.32950843057</v>
      </c>
      <c r="M87" s="54" t="n">
        <f aca="false">L87*B87</f>
        <v>2069675.63792097</v>
      </c>
      <c r="N87" s="58" t="n">
        <f aca="false">M87-K87</f>
        <v>839675.637920971</v>
      </c>
      <c r="O87" s="59" t="n">
        <f aca="false">N87/K87</f>
        <v>0.682663120260952</v>
      </c>
      <c r="P87" s="58" t="n">
        <f aca="false">M87</f>
        <v>2069675.63792097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4" min="13" style="0" width="13"/>
    <col collapsed="false" customWidth="true" hidden="false" outlineLevel="0" max="15" min="15" style="0" width="9"/>
    <col collapsed="false" customWidth="true" hidden="false" outlineLevel="0" max="16" min="16" style="0" width="13"/>
    <col collapsed="false" customWidth="true" hidden="false" outlineLevel="0" max="17" min="17" style="0" width="2"/>
    <col collapsed="false" customWidth="true" hidden="false" outlineLevel="0" max="18" min="18" style="0" width="36"/>
    <col collapsed="false" customWidth="true" hidden="false" outlineLevel="0" max="19" min="19" style="0" width="16"/>
  </cols>
  <sheetData>
    <row r="1" customFormat="false" ht="19.7" hidden="false" customHeight="false" outlineLevel="0" collapsed="false">
      <c r="A1" s="1" t="s">
        <v>270</v>
      </c>
    </row>
    <row r="2" customFormat="false" ht="15" hidden="false" customHeight="false" outlineLevel="0" collapsed="false">
      <c r="A2" s="2" t="s">
        <v>244</v>
      </c>
    </row>
    <row r="4" customFormat="false" ht="39.55" hidden="false" customHeight="false" outlineLevel="0" collapsed="false">
      <c r="A4" s="3" t="s">
        <v>245</v>
      </c>
      <c r="B4" s="3" t="s">
        <v>246</v>
      </c>
      <c r="C4" s="3" t="s">
        <v>247</v>
      </c>
      <c r="D4" s="3" t="s">
        <v>248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9</v>
      </c>
      <c r="L4" s="3" t="s">
        <v>255</v>
      </c>
      <c r="M4" s="3" t="s">
        <v>256</v>
      </c>
      <c r="N4" s="3" t="s">
        <v>11</v>
      </c>
      <c r="O4" s="3" t="s">
        <v>257</v>
      </c>
      <c r="P4" s="3" t="s">
        <v>258</v>
      </c>
      <c r="R4" s="3" t="s">
        <v>259</v>
      </c>
      <c r="S4" s="3"/>
    </row>
    <row r="5" customFormat="false" ht="15" hidden="false" customHeight="false" outlineLevel="0" collapsed="false">
      <c r="A5" s="43" t="n">
        <v>43831</v>
      </c>
      <c r="B5" s="44" t="n">
        <v>334.38</v>
      </c>
      <c r="C5" s="34" t="n">
        <f aca="false">Feltételezések!$B$5</f>
        <v>15000</v>
      </c>
      <c r="D5" s="34" t="n">
        <f aca="false">C5*Feltételezések!$B$6</f>
        <v>52.5</v>
      </c>
      <c r="E5" s="45" t="n">
        <f aca="false">(C5-D5)/B5</f>
        <v>44.7021352951732</v>
      </c>
      <c r="F5" s="46" t="n">
        <f aca="false">Feltételezések!$B$7</f>
        <v>0</v>
      </c>
      <c r="G5" s="45" t="n">
        <f aca="false">MAX(E5-F5,0)</f>
        <v>44.7021352951732</v>
      </c>
      <c r="H5" s="47" t="n">
        <v>6.34</v>
      </c>
      <c r="I5" s="48" t="n">
        <f aca="false">G5/H5</f>
        <v>7.0508099834658</v>
      </c>
      <c r="J5" s="48" t="n">
        <f aca="false">I5</f>
        <v>7.0508099834658</v>
      </c>
      <c r="K5" s="34" t="n">
        <f aca="false">C5</f>
        <v>15000</v>
      </c>
      <c r="L5" s="45" t="n">
        <f aca="false">J5*H5</f>
        <v>44.7021352951732</v>
      </c>
      <c r="M5" s="34" t="n">
        <f aca="false">L5*B5</f>
        <v>14947.5</v>
      </c>
      <c r="N5" s="35" t="n">
        <f aca="false">M5-K5</f>
        <v>-52.5</v>
      </c>
      <c r="O5" s="36" t="n">
        <f aca="false">N5/K5</f>
        <v>-0.0035</v>
      </c>
      <c r="P5" s="35" t="n">
        <f aca="false">-C5</f>
        <v>-15000</v>
      </c>
      <c r="R5" s="21" t="s">
        <v>7</v>
      </c>
      <c r="S5" s="49" t="n">
        <f aca="false">A5</f>
        <v>43831</v>
      </c>
    </row>
    <row r="6" customFormat="false" ht="15" hidden="false" customHeight="false" outlineLevel="0" collapsed="false">
      <c r="A6" s="43" t="n">
        <v>43862</v>
      </c>
      <c r="B6" s="44" t="n">
        <v>337.17</v>
      </c>
      <c r="C6" s="34" t="n">
        <f aca="false">Feltételezések!$B$5</f>
        <v>15000</v>
      </c>
      <c r="D6" s="34" t="n">
        <f aca="false">C6*Feltételezések!$B$6</f>
        <v>52.5</v>
      </c>
      <c r="E6" s="45" t="n">
        <f aca="false">(C6-D6)/B6</f>
        <v>44.3322359640537</v>
      </c>
      <c r="F6" s="46" t="n">
        <f aca="false">Feltételezések!$B$7</f>
        <v>0</v>
      </c>
      <c r="G6" s="45" t="n">
        <f aca="false">MAX(E6-F6,0)</f>
        <v>44.3322359640537</v>
      </c>
      <c r="H6" s="47" t="n">
        <v>6.1</v>
      </c>
      <c r="I6" s="48" t="n">
        <f aca="false">G6/H6</f>
        <v>7.26757966623832</v>
      </c>
      <c r="J6" s="48" t="n">
        <f aca="false">J5+I6</f>
        <v>14.3183896497041</v>
      </c>
      <c r="K6" s="34" t="n">
        <f aca="false">K5+C6</f>
        <v>30000</v>
      </c>
      <c r="L6" s="45" t="n">
        <f aca="false">J6*H6</f>
        <v>87.3421768631951</v>
      </c>
      <c r="M6" s="34" t="n">
        <f aca="false">L6*B6</f>
        <v>29449.1617729635</v>
      </c>
      <c r="N6" s="35" t="n">
        <f aca="false">M6-K6</f>
        <v>-550.838227036504</v>
      </c>
      <c r="O6" s="36" t="n">
        <f aca="false">N6/K6</f>
        <v>-0.0183612742345501</v>
      </c>
      <c r="P6" s="35" t="n">
        <f aca="false">-C6</f>
        <v>-15000</v>
      </c>
      <c r="R6" s="21" t="s">
        <v>260</v>
      </c>
      <c r="S6" s="50" t="n">
        <f aca="false">COUNT(C5:C86)</f>
        <v>82</v>
      </c>
    </row>
    <row r="7" customFormat="false" ht="15" hidden="false" customHeight="false" outlineLevel="0" collapsed="false">
      <c r="A7" s="43" t="n">
        <v>43891</v>
      </c>
      <c r="B7" s="44" t="n">
        <v>345.68</v>
      </c>
      <c r="C7" s="34" t="n">
        <f aca="false">Feltételezések!$B$5</f>
        <v>15000</v>
      </c>
      <c r="D7" s="34" t="n">
        <f aca="false">C7*Feltételezések!$B$6</f>
        <v>52.5</v>
      </c>
      <c r="E7" s="45" t="n">
        <f aca="false">(C7-D7)/B7</f>
        <v>43.2408585975469</v>
      </c>
      <c r="F7" s="46" t="n">
        <f aca="false">Feltételezések!$B$7</f>
        <v>0</v>
      </c>
      <c r="G7" s="45" t="n">
        <f aca="false">MAX(E7-F7,0)</f>
        <v>43.2408585975469</v>
      </c>
      <c r="H7" s="47" t="n">
        <v>5.53</v>
      </c>
      <c r="I7" s="48" t="n">
        <f aca="false">G7/H7</f>
        <v>7.8193234353611</v>
      </c>
      <c r="J7" s="48" t="n">
        <f aca="false">J6+I7</f>
        <v>22.1377130850652</v>
      </c>
      <c r="K7" s="34" t="n">
        <f aca="false">K6+C7</f>
        <v>45000</v>
      </c>
      <c r="L7" s="45" t="n">
        <f aca="false">J7*H7</f>
        <v>122.421553360411</v>
      </c>
      <c r="M7" s="34" t="n">
        <f aca="false">L7*B7</f>
        <v>42318.6825656268</v>
      </c>
      <c r="N7" s="35" t="n">
        <f aca="false">M7-K7</f>
        <v>-2681.31743437325</v>
      </c>
      <c r="O7" s="36" t="n">
        <f aca="false">N7/K7</f>
        <v>-0.0595848318749612</v>
      </c>
      <c r="P7" s="35" t="n">
        <f aca="false">-C7</f>
        <v>-15000</v>
      </c>
      <c r="R7" s="21" t="s">
        <v>9</v>
      </c>
      <c r="S7" s="26" t="n">
        <f aca="false">K87</f>
        <v>1230000</v>
      </c>
    </row>
    <row r="8" customFormat="false" ht="15" hidden="false" customHeight="false" outlineLevel="0" collapsed="false">
      <c r="A8" s="43" t="n">
        <v>43922</v>
      </c>
      <c r="B8" s="44" t="n">
        <v>356.69</v>
      </c>
      <c r="C8" s="34" t="n">
        <f aca="false">Feltételezések!$B$5</f>
        <v>15000</v>
      </c>
      <c r="D8" s="34" t="n">
        <f aca="false">C8*Feltételezések!$B$6</f>
        <v>52.5</v>
      </c>
      <c r="E8" s="45" t="n">
        <f aca="false">(C8-D8)/B8</f>
        <v>41.9061369816928</v>
      </c>
      <c r="F8" s="46" t="n">
        <f aca="false">Feltételezések!$B$7</f>
        <v>0</v>
      </c>
      <c r="G8" s="45" t="n">
        <f aca="false">MAX(E8-F8,0)</f>
        <v>41.9061369816928</v>
      </c>
      <c r="H8" s="47" t="n">
        <v>4.28</v>
      </c>
      <c r="I8" s="48" t="n">
        <f aca="false">G8/H8</f>
        <v>9.79115350039551</v>
      </c>
      <c r="J8" s="48" t="n">
        <f aca="false">J7+I8</f>
        <v>31.9288665854607</v>
      </c>
      <c r="K8" s="34" t="n">
        <f aca="false">K7+C8</f>
        <v>60000</v>
      </c>
      <c r="L8" s="45" t="n">
        <f aca="false">J8*H8</f>
        <v>136.655548985772</v>
      </c>
      <c r="M8" s="34" t="n">
        <f aca="false">L8*B8</f>
        <v>48743.667767735</v>
      </c>
      <c r="N8" s="35" t="n">
        <f aca="false">M8-K8</f>
        <v>-11256.332232265</v>
      </c>
      <c r="O8" s="36" t="n">
        <f aca="false">N8/K8</f>
        <v>-0.187605537204417</v>
      </c>
      <c r="P8" s="35" t="n">
        <f aca="false">-C8</f>
        <v>-15000</v>
      </c>
      <c r="R8" s="21" t="s">
        <v>10</v>
      </c>
      <c r="S8" s="26" t="n">
        <f aca="false">M87</f>
        <v>2134240.29291391</v>
      </c>
    </row>
    <row r="9" customFormat="false" ht="15" hidden="false" customHeight="false" outlineLevel="0" collapsed="false">
      <c r="A9" s="43" t="n">
        <v>43952</v>
      </c>
      <c r="B9" s="44" t="n">
        <v>350.76</v>
      </c>
      <c r="C9" s="34" t="n">
        <f aca="false">Feltételezések!$B$5</f>
        <v>15000</v>
      </c>
      <c r="D9" s="34" t="n">
        <f aca="false">C9*Feltételezések!$B$6</f>
        <v>52.5</v>
      </c>
      <c r="E9" s="45" t="n">
        <f aca="false">(C9-D9)/B9</f>
        <v>42.6146082791652</v>
      </c>
      <c r="F9" s="46" t="n">
        <f aca="false">Feltételezések!$B$7</f>
        <v>0</v>
      </c>
      <c r="G9" s="45" t="n">
        <f aca="false">MAX(E9-F9,0)</f>
        <v>42.6146082791652</v>
      </c>
      <c r="H9" s="47" t="n">
        <v>4.57</v>
      </c>
      <c r="I9" s="48" t="n">
        <f aca="false">G9/H9</f>
        <v>9.32485957968605</v>
      </c>
      <c r="J9" s="48" t="n">
        <f aca="false">J8+I9</f>
        <v>41.2537261651468</v>
      </c>
      <c r="K9" s="34" t="n">
        <f aca="false">K8+C9</f>
        <v>75000</v>
      </c>
      <c r="L9" s="45" t="n">
        <f aca="false">J9*H9</f>
        <v>188.529528574721</v>
      </c>
      <c r="M9" s="34" t="n">
        <f aca="false">L9*B9</f>
        <v>66128.6174428691</v>
      </c>
      <c r="N9" s="35" t="n">
        <f aca="false">M9-K9</f>
        <v>-8871.38255713094</v>
      </c>
      <c r="O9" s="36" t="n">
        <f aca="false">N9/K9</f>
        <v>-0.118285100761746</v>
      </c>
      <c r="P9" s="35" t="n">
        <f aca="false">-C9</f>
        <v>-15000</v>
      </c>
      <c r="R9" s="21" t="s">
        <v>11</v>
      </c>
      <c r="S9" s="28" t="n">
        <f aca="false">N87</f>
        <v>904240.292913912</v>
      </c>
    </row>
    <row r="10" customFormat="false" ht="15" hidden="false" customHeight="false" outlineLevel="0" collapsed="false">
      <c r="A10" s="43" t="n">
        <v>43983</v>
      </c>
      <c r="B10" s="44" t="n">
        <v>347.69</v>
      </c>
      <c r="C10" s="34" t="n">
        <f aca="false">Feltételezések!$B$5</f>
        <v>15000</v>
      </c>
      <c r="D10" s="34" t="n">
        <f aca="false">C10*Feltételezések!$B$6</f>
        <v>52.5</v>
      </c>
      <c r="E10" s="45" t="n">
        <f aca="false">(C10-D10)/B10</f>
        <v>42.9908826828497</v>
      </c>
      <c r="F10" s="46" t="n">
        <f aca="false">Feltételezések!$B$7</f>
        <v>0</v>
      </c>
      <c r="G10" s="45" t="n">
        <f aca="false">MAX(E10-F10,0)</f>
        <v>42.9908826828497</v>
      </c>
      <c r="H10" s="47" t="n">
        <v>4.97</v>
      </c>
      <c r="I10" s="48" t="n">
        <f aca="false">G10/H10</f>
        <v>8.6500769985613</v>
      </c>
      <c r="J10" s="48" t="n">
        <f aca="false">J9+I10</f>
        <v>49.9038031637081</v>
      </c>
      <c r="K10" s="34" t="n">
        <f aca="false">K9+C10</f>
        <v>90000</v>
      </c>
      <c r="L10" s="45" t="n">
        <f aca="false">J10*H10</f>
        <v>248.021901723629</v>
      </c>
      <c r="M10" s="34" t="n">
        <f aca="false">L10*B10</f>
        <v>86234.7350102886</v>
      </c>
      <c r="N10" s="35" t="n">
        <f aca="false">M10-K10</f>
        <v>-3765.26498971139</v>
      </c>
      <c r="O10" s="36" t="n">
        <f aca="false">N10/K10</f>
        <v>-0.0418362776634599</v>
      </c>
      <c r="P10" s="35" t="n">
        <f aca="false">-C10</f>
        <v>-15000</v>
      </c>
      <c r="R10" s="21" t="s">
        <v>12</v>
      </c>
      <c r="S10" s="29" t="n">
        <f aca="false">O87</f>
        <v>0.735154709686108</v>
      </c>
    </row>
    <row r="11" customFormat="false" ht="15" hidden="false" customHeight="false" outlineLevel="0" collapsed="false">
      <c r="A11" s="43" t="n">
        <v>44013</v>
      </c>
      <c r="B11" s="44" t="n">
        <v>351.16</v>
      </c>
      <c r="C11" s="34" t="n">
        <f aca="false">Feltételezések!$B$5</f>
        <v>15000</v>
      </c>
      <c r="D11" s="34" t="n">
        <f aca="false">C11*Feltételezések!$B$6</f>
        <v>52.5</v>
      </c>
      <c r="E11" s="45" t="n">
        <f aca="false">(C11-D11)/B11</f>
        <v>42.5660667501993</v>
      </c>
      <c r="F11" s="46" t="n">
        <f aca="false">Feltételezések!$B$7</f>
        <v>0</v>
      </c>
      <c r="G11" s="45" t="n">
        <f aca="false">MAX(E11-F11,0)</f>
        <v>42.5660667501993</v>
      </c>
      <c r="H11" s="47" t="n">
        <v>5.08</v>
      </c>
      <c r="I11" s="48" t="n">
        <f aca="false">G11/H11</f>
        <v>8.37914699807073</v>
      </c>
      <c r="J11" s="48" t="n">
        <f aca="false">J10+I11</f>
        <v>58.2829501617788</v>
      </c>
      <c r="K11" s="34" t="n">
        <f aca="false">K10+C11</f>
        <v>105000</v>
      </c>
      <c r="L11" s="45" t="n">
        <f aca="false">J11*H11</f>
        <v>296.077386821836</v>
      </c>
      <c r="M11" s="34" t="n">
        <f aca="false">L11*B11</f>
        <v>103970.535156356</v>
      </c>
      <c r="N11" s="35" t="n">
        <f aca="false">M11-K11</f>
        <v>-1029.46484364392</v>
      </c>
      <c r="O11" s="36" t="n">
        <f aca="false">N11/K11</f>
        <v>-0.00980442708232301</v>
      </c>
      <c r="P11" s="35" t="n">
        <f aca="false">-C11</f>
        <v>-15000</v>
      </c>
      <c r="R11" s="21" t="s">
        <v>261</v>
      </c>
      <c r="S11" s="29" t="n">
        <f aca="false">XIRR(P5:P87,A5:A87)</f>
        <v>0.160366516077893</v>
      </c>
    </row>
    <row r="12" customFormat="false" ht="15" hidden="false" customHeight="false" outlineLevel="0" collapsed="false">
      <c r="A12" s="43" t="n">
        <v>44044</v>
      </c>
      <c r="B12" s="44" t="n">
        <v>348.93</v>
      </c>
      <c r="C12" s="34" t="n">
        <f aca="false">Feltételezések!$B$5</f>
        <v>15000</v>
      </c>
      <c r="D12" s="34" t="n">
        <f aca="false">C12*Feltételezések!$B$6</f>
        <v>52.5</v>
      </c>
      <c r="E12" s="45" t="n">
        <f aca="false">(C12-D12)/B12</f>
        <v>42.838105064053</v>
      </c>
      <c r="F12" s="46" t="n">
        <f aca="false">Feltételezések!$B$7</f>
        <v>0</v>
      </c>
      <c r="G12" s="45" t="n">
        <f aca="false">MAX(E12-F12,0)</f>
        <v>42.838105064053</v>
      </c>
      <c r="H12" s="47" t="n">
        <v>4.86</v>
      </c>
      <c r="I12" s="48" t="n">
        <f aca="false">G12/H12</f>
        <v>8.81442491029896</v>
      </c>
      <c r="J12" s="48" t="n">
        <f aca="false">J11+I12</f>
        <v>67.0973750720778</v>
      </c>
      <c r="K12" s="34" t="n">
        <f aca="false">K11+C12</f>
        <v>120000</v>
      </c>
      <c r="L12" s="45" t="n">
        <f aca="false">J12*H12</f>
        <v>326.093242850298</v>
      </c>
      <c r="M12" s="34" t="n">
        <f aca="false">L12*B12</f>
        <v>113783.715227755</v>
      </c>
      <c r="N12" s="35" t="n">
        <f aca="false">M12-K12</f>
        <v>-6216.2847722455</v>
      </c>
      <c r="O12" s="36" t="n">
        <f aca="false">N12/K12</f>
        <v>-0.0518023731020459</v>
      </c>
      <c r="P12" s="35" t="n">
        <f aca="false">-C12</f>
        <v>-15000</v>
      </c>
      <c r="R12" s="21" t="s">
        <v>262</v>
      </c>
      <c r="S12" s="26" t="n">
        <f aca="false">SUM(D5:D86)+SUMPRODUCT(F5:F86,B5:B86)</f>
        <v>4305</v>
      </c>
    </row>
    <row r="13" customFormat="false" ht="15" hidden="false" customHeight="false" outlineLevel="0" collapsed="false">
      <c r="A13" s="43" t="n">
        <v>44075</v>
      </c>
      <c r="B13" s="44" t="n">
        <v>360.61</v>
      </c>
      <c r="C13" s="34" t="n">
        <f aca="false">Feltételezések!$B$5</f>
        <v>15000</v>
      </c>
      <c r="D13" s="34" t="n">
        <f aca="false">C13*Feltételezések!$B$6</f>
        <v>52.5</v>
      </c>
      <c r="E13" s="45" t="n">
        <f aca="false">(C13-D13)/B13</f>
        <v>41.4505975985136</v>
      </c>
      <c r="F13" s="46" t="n">
        <f aca="false">Feltételezések!$B$7</f>
        <v>0</v>
      </c>
      <c r="G13" s="45" t="n">
        <f aca="false">MAX(E13-F13,0)</f>
        <v>41.4505975985136</v>
      </c>
      <c r="H13" s="47" t="n">
        <v>5.01</v>
      </c>
      <c r="I13" s="48" t="n">
        <f aca="false">G13/H13</f>
        <v>8.27357237495282</v>
      </c>
      <c r="J13" s="48" t="n">
        <f aca="false">J12+I13</f>
        <v>75.3709474470306</v>
      </c>
      <c r="K13" s="34" t="n">
        <f aca="false">K12+C13</f>
        <v>135000</v>
      </c>
      <c r="L13" s="45" t="n">
        <f aca="false">J13*H13</f>
        <v>377.608446709623</v>
      </c>
      <c r="M13" s="34" t="n">
        <f aca="false">L13*B13</f>
        <v>136169.381967957</v>
      </c>
      <c r="N13" s="35" t="n">
        <f aca="false">M13-K13</f>
        <v>1169.38196795728</v>
      </c>
      <c r="O13" s="36" t="n">
        <f aca="false">N13/K13</f>
        <v>0.00866208865153539</v>
      </c>
      <c r="P13" s="35" t="n">
        <f aca="false">-C13</f>
        <v>-15000</v>
      </c>
      <c r="R13" s="21" t="s">
        <v>263</v>
      </c>
      <c r="S13" s="26" t="n">
        <f aca="false">MAX(0,N87)*(Feltételezések!$B$11+Feltételezések!$B$12)</f>
        <v>253187.282015895</v>
      </c>
    </row>
    <row r="14" customFormat="false" ht="15" hidden="false" customHeight="false" outlineLevel="0" collapsed="false">
      <c r="A14" s="43" t="n">
        <v>44105</v>
      </c>
      <c r="B14" s="44" t="n">
        <v>362.53</v>
      </c>
      <c r="C14" s="34" t="n">
        <f aca="false">Feltételezések!$B$5</f>
        <v>15000</v>
      </c>
      <c r="D14" s="34" t="n">
        <f aca="false">C14*Feltételezések!$B$6</f>
        <v>52.5</v>
      </c>
      <c r="E14" s="45" t="n">
        <f aca="false">(C14-D14)/B14</f>
        <v>41.2310705320939</v>
      </c>
      <c r="F14" s="46" t="n">
        <f aca="false">Feltételezések!$B$7</f>
        <v>0</v>
      </c>
      <c r="G14" s="45" t="n">
        <f aca="false">MAX(E14-F14,0)</f>
        <v>41.2310705320939</v>
      </c>
      <c r="H14" s="47" t="n">
        <v>4.89</v>
      </c>
      <c r="I14" s="48" t="n">
        <f aca="false">G14/H14</f>
        <v>8.43171176525438</v>
      </c>
      <c r="J14" s="48" t="n">
        <f aca="false">J13+I14</f>
        <v>83.802659212285</v>
      </c>
      <c r="K14" s="34" t="n">
        <f aca="false">K13+C14</f>
        <v>150000</v>
      </c>
      <c r="L14" s="45" t="n">
        <f aca="false">J14*H14</f>
        <v>409.795003548074</v>
      </c>
      <c r="M14" s="34" t="n">
        <f aca="false">L14*B14</f>
        <v>148562.982636283</v>
      </c>
      <c r="N14" s="35" t="n">
        <f aca="false">M14-K14</f>
        <v>-1437.01736371694</v>
      </c>
      <c r="O14" s="36" t="n">
        <f aca="false">N14/K14</f>
        <v>-0.0095801157581129</v>
      </c>
      <c r="P14" s="35" t="n">
        <f aca="false">-C14</f>
        <v>-15000</v>
      </c>
      <c r="R14" s="21" t="s">
        <v>16</v>
      </c>
      <c r="S14" s="28" t="n">
        <f aca="false">N87-S13</f>
        <v>651053.010898017</v>
      </c>
    </row>
    <row r="15" customFormat="false" ht="15" hidden="false" customHeight="false" outlineLevel="0" collapsed="false">
      <c r="A15" s="43" t="n">
        <v>44136</v>
      </c>
      <c r="B15" s="44" t="n">
        <v>359.84</v>
      </c>
      <c r="C15" s="34" t="n">
        <f aca="false">Feltételezések!$B$5</f>
        <v>15000</v>
      </c>
      <c r="D15" s="34" t="n">
        <f aca="false">C15*Feltételezések!$B$6</f>
        <v>52.5</v>
      </c>
      <c r="E15" s="45" t="n">
        <f aca="false">(C15-D15)/B15</f>
        <v>41.5392952423299</v>
      </c>
      <c r="F15" s="46" t="n">
        <f aca="false">Feltételezések!$B$7</f>
        <v>0</v>
      </c>
      <c r="G15" s="45" t="n">
        <f aca="false">MAX(E15-F15,0)</f>
        <v>41.5392952423299</v>
      </c>
      <c r="H15" s="47" t="n">
        <v>4.64</v>
      </c>
      <c r="I15" s="48" t="n">
        <f aca="false">G15/H15</f>
        <v>8.95243431946766</v>
      </c>
      <c r="J15" s="48" t="n">
        <f aca="false">J14+I15</f>
        <v>92.7550935317526</v>
      </c>
      <c r="K15" s="34" t="n">
        <f aca="false">K14+C15</f>
        <v>165000</v>
      </c>
      <c r="L15" s="45" t="n">
        <f aca="false">J15*H15</f>
        <v>430.383633987332</v>
      </c>
      <c r="M15" s="34" t="n">
        <f aca="false">L15*B15</f>
        <v>154869.246854002</v>
      </c>
      <c r="N15" s="35" t="n">
        <f aca="false">M15-K15</f>
        <v>-10130.7531459984</v>
      </c>
      <c r="O15" s="36" t="n">
        <f aca="false">N15/K15</f>
        <v>-0.0613985039151418</v>
      </c>
      <c r="P15" s="35" t="n">
        <f aca="false">-C15</f>
        <v>-15000</v>
      </c>
      <c r="R15" s="21" t="s">
        <v>264</v>
      </c>
      <c r="S15" s="26" t="n">
        <f aca="false">MAX(M5:M87)</f>
        <v>2176985.9054184</v>
      </c>
    </row>
    <row r="16" customFormat="false" ht="15" hidden="false" customHeight="false" outlineLevel="0" collapsed="false">
      <c r="A16" s="43" t="n">
        <v>44166</v>
      </c>
      <c r="B16" s="44" t="n">
        <v>359.02</v>
      </c>
      <c r="C16" s="34" t="n">
        <f aca="false">Feltételezések!$B$5</f>
        <v>15000</v>
      </c>
      <c r="D16" s="34" t="n">
        <f aca="false">C16*Feltételezések!$B$6</f>
        <v>52.5</v>
      </c>
      <c r="E16" s="45" t="n">
        <f aca="false">(C16-D16)/B16</f>
        <v>41.6341707982842</v>
      </c>
      <c r="F16" s="46" t="n">
        <f aca="false">Feltételezések!$B$7</f>
        <v>0</v>
      </c>
      <c r="G16" s="45" t="n">
        <f aca="false">MAX(E16-F16,0)</f>
        <v>41.6341707982842</v>
      </c>
      <c r="H16" s="47" t="n">
        <v>5.67</v>
      </c>
      <c r="I16" s="48" t="n">
        <f aca="false">G16/H16</f>
        <v>7.34288726601133</v>
      </c>
      <c r="J16" s="48" t="n">
        <f aca="false">J15+I16</f>
        <v>100.097980797764</v>
      </c>
      <c r="K16" s="34" t="n">
        <f aca="false">K15+C16</f>
        <v>180000</v>
      </c>
      <c r="L16" s="45" t="n">
        <f aca="false">J16*H16</f>
        <v>567.555551123322</v>
      </c>
      <c r="M16" s="34" t="n">
        <f aca="false">L16*B16</f>
        <v>203763.793964295</v>
      </c>
      <c r="N16" s="35" t="n">
        <f aca="false">M16-K16</f>
        <v>23763.793964295</v>
      </c>
      <c r="O16" s="36" t="n">
        <f aca="false">N16/K16</f>
        <v>0.132021077579416</v>
      </c>
      <c r="P16" s="35" t="n">
        <f aca="false">-C16</f>
        <v>-15000</v>
      </c>
      <c r="R16" s="21" t="s">
        <v>265</v>
      </c>
      <c r="S16" s="28" t="n">
        <f aca="false">MIN(N5:N87)</f>
        <v>-11256.332232265</v>
      </c>
    </row>
    <row r="17" customFormat="false" ht="15" hidden="false" customHeight="false" outlineLevel="0" collapsed="false">
      <c r="A17" s="43" t="n">
        <v>44197</v>
      </c>
      <c r="B17" s="44" t="n">
        <v>359.19</v>
      </c>
      <c r="C17" s="34" t="n">
        <f aca="false">Feltételezések!$B$5</f>
        <v>15000</v>
      </c>
      <c r="D17" s="34" t="n">
        <f aca="false">C17*Feltételezések!$B$6</f>
        <v>52.5</v>
      </c>
      <c r="E17" s="45" t="n">
        <f aca="false">(C17-D17)/B17</f>
        <v>41.6144658815669</v>
      </c>
      <c r="F17" s="46" t="n">
        <f aca="false">Feltételezések!$B$7</f>
        <v>0</v>
      </c>
      <c r="G17" s="45" t="n">
        <f aca="false">MAX(E17-F17,0)</f>
        <v>41.6144658815669</v>
      </c>
      <c r="H17" s="47" t="n">
        <v>5.78</v>
      </c>
      <c r="I17" s="48" t="n">
        <f aca="false">G17/H17</f>
        <v>7.19973458158596</v>
      </c>
      <c r="J17" s="48" t="n">
        <f aca="false">J16+I17</f>
        <v>107.29771537935</v>
      </c>
      <c r="K17" s="34" t="n">
        <f aca="false">K16+C17</f>
        <v>195000</v>
      </c>
      <c r="L17" s="45" t="n">
        <f aca="false">J17*H17</f>
        <v>620.180794892643</v>
      </c>
      <c r="M17" s="34" t="n">
        <f aca="false">L17*B17</f>
        <v>222762.739717488</v>
      </c>
      <c r="N17" s="35" t="n">
        <f aca="false">M17-K17</f>
        <v>27762.7397174883</v>
      </c>
      <c r="O17" s="36" t="n">
        <f aca="false">N17/K17</f>
        <v>0.142373024192248</v>
      </c>
      <c r="P17" s="35" t="n">
        <f aca="false">-C17</f>
        <v>-15000</v>
      </c>
    </row>
    <row r="18" customFormat="false" ht="15" hidden="false" customHeight="false" outlineLevel="0" collapsed="false">
      <c r="A18" s="43" t="n">
        <v>44228</v>
      </c>
      <c r="B18" s="44" t="n">
        <v>358.15</v>
      </c>
      <c r="C18" s="34" t="n">
        <f aca="false">Feltételezések!$B$5</f>
        <v>15000</v>
      </c>
      <c r="D18" s="34" t="n">
        <f aca="false">C18*Feltételezések!$B$6</f>
        <v>52.5</v>
      </c>
      <c r="E18" s="45" t="n">
        <f aca="false">(C18-D18)/B18</f>
        <v>41.7353064358509</v>
      </c>
      <c r="F18" s="46" t="n">
        <f aca="false">Feltételezések!$B$7</f>
        <v>0</v>
      </c>
      <c r="G18" s="45" t="n">
        <f aca="false">MAX(E18-F18,0)</f>
        <v>41.7353064358509</v>
      </c>
      <c r="H18" s="47" t="n">
        <v>5.78</v>
      </c>
      <c r="I18" s="48" t="n">
        <f aca="false">G18/H18</f>
        <v>7.22064125187732</v>
      </c>
      <c r="J18" s="48" t="n">
        <f aca="false">J17+I18</f>
        <v>114.518356631227</v>
      </c>
      <c r="K18" s="34" t="n">
        <f aca="false">K17+C18</f>
        <v>210000</v>
      </c>
      <c r="L18" s="45" t="n">
        <f aca="false">J18*H18</f>
        <v>661.916101328494</v>
      </c>
      <c r="M18" s="34" t="n">
        <f aca="false">L18*B18</f>
        <v>237065.2516908</v>
      </c>
      <c r="N18" s="35" t="n">
        <f aca="false">M18-K18</f>
        <v>27065.2516907999</v>
      </c>
      <c r="O18" s="36" t="n">
        <f aca="false">N18/K18</f>
        <v>0.128882150908571</v>
      </c>
      <c r="P18" s="35" t="n">
        <f aca="false">-C18</f>
        <v>-15000</v>
      </c>
    </row>
    <row r="19" customFormat="false" ht="15" hidden="false" customHeight="false" outlineLevel="0" collapsed="false">
      <c r="A19" s="43" t="n">
        <v>44256</v>
      </c>
      <c r="B19" s="44" t="n">
        <v>365.61</v>
      </c>
      <c r="C19" s="34" t="n">
        <f aca="false">Feltételezések!$B$5</f>
        <v>15000</v>
      </c>
      <c r="D19" s="34" t="n">
        <f aca="false">C19*Feltételezések!$B$6</f>
        <v>52.5</v>
      </c>
      <c r="E19" s="45" t="n">
        <f aca="false">(C19-D19)/B19</f>
        <v>40.8837285632231</v>
      </c>
      <c r="F19" s="46" t="n">
        <f aca="false">Feltételezések!$B$7</f>
        <v>0</v>
      </c>
      <c r="G19" s="45" t="n">
        <f aca="false">MAX(E19-F19,0)</f>
        <v>40.8837285632231</v>
      </c>
      <c r="H19" s="47" t="n">
        <v>6.11</v>
      </c>
      <c r="I19" s="48" t="n">
        <f aca="false">G19/H19</f>
        <v>6.69128127057661</v>
      </c>
      <c r="J19" s="48" t="n">
        <f aca="false">J18+I19</f>
        <v>121.209637901804</v>
      </c>
      <c r="K19" s="34" t="n">
        <f aca="false">K18+C19</f>
        <v>225000</v>
      </c>
      <c r="L19" s="45" t="n">
        <f aca="false">J19*H19</f>
        <v>740.590887580022</v>
      </c>
      <c r="M19" s="34" t="n">
        <f aca="false">L19*B19</f>
        <v>270767.434408132</v>
      </c>
      <c r="N19" s="35" t="n">
        <f aca="false">M19-K19</f>
        <v>45767.4344081318</v>
      </c>
      <c r="O19" s="36" t="n">
        <f aca="false">N19/K19</f>
        <v>0.203410819591697</v>
      </c>
      <c r="P19" s="35" t="n">
        <f aca="false">-C19</f>
        <v>-15000</v>
      </c>
    </row>
    <row r="20" customFormat="false" ht="15" hidden="false" customHeight="false" outlineLevel="0" collapsed="false">
      <c r="A20" s="43" t="n">
        <v>44287</v>
      </c>
      <c r="B20" s="44" t="n">
        <v>360.58</v>
      </c>
      <c r="C20" s="34" t="n">
        <f aca="false">Feltételezések!$B$5</f>
        <v>15000</v>
      </c>
      <c r="D20" s="34" t="n">
        <f aca="false">C20*Feltételezések!$B$6</f>
        <v>52.5</v>
      </c>
      <c r="E20" s="45" t="n">
        <f aca="false">(C20-D20)/B20</f>
        <v>41.4540462588053</v>
      </c>
      <c r="F20" s="46" t="n">
        <f aca="false">Feltételezések!$B$7</f>
        <v>0</v>
      </c>
      <c r="G20" s="45" t="n">
        <f aca="false">MAX(E20-F20,0)</f>
        <v>41.4540462588053</v>
      </c>
      <c r="H20" s="47" t="n">
        <v>6.53</v>
      </c>
      <c r="I20" s="48" t="n">
        <f aca="false">G20/H20</f>
        <v>6.34824598144032</v>
      </c>
      <c r="J20" s="48" t="n">
        <f aca="false">J19+I20</f>
        <v>127.557883883244</v>
      </c>
      <c r="K20" s="34" t="n">
        <f aca="false">K19+C20</f>
        <v>240000</v>
      </c>
      <c r="L20" s="45" t="n">
        <f aca="false">J20*H20</f>
        <v>832.952981757584</v>
      </c>
      <c r="M20" s="34" t="n">
        <f aca="false">L20*B20</f>
        <v>300346.18616215</v>
      </c>
      <c r="N20" s="35" t="n">
        <f aca="false">M20-K20</f>
        <v>60346.1861621498</v>
      </c>
      <c r="O20" s="36" t="n">
        <f aca="false">N20/K20</f>
        <v>0.251442442342291</v>
      </c>
      <c r="P20" s="35" t="n">
        <f aca="false">-C20</f>
        <v>-15000</v>
      </c>
    </row>
    <row r="21" customFormat="false" ht="15" hidden="false" customHeight="false" outlineLevel="0" collapsed="false">
      <c r="A21" s="43" t="n">
        <v>44317</v>
      </c>
      <c r="B21" s="44" t="n">
        <v>353.65</v>
      </c>
      <c r="C21" s="34" t="n">
        <f aca="false">Feltételezések!$B$5</f>
        <v>15000</v>
      </c>
      <c r="D21" s="34" t="n">
        <f aca="false">C21*Feltételezések!$B$6</f>
        <v>52.5</v>
      </c>
      <c r="E21" s="45" t="n">
        <f aca="false">(C21-D21)/B21</f>
        <v>42.2663650501909</v>
      </c>
      <c r="F21" s="46" t="n">
        <f aca="false">Feltételezések!$B$7</f>
        <v>0</v>
      </c>
      <c r="G21" s="45" t="n">
        <f aca="false">MAX(E21-F21,0)</f>
        <v>42.2663650501909</v>
      </c>
      <c r="H21" s="47" t="n">
        <v>6.51</v>
      </c>
      <c r="I21" s="48" t="n">
        <f aca="false">G21/H21</f>
        <v>6.49252919357771</v>
      </c>
      <c r="J21" s="48" t="n">
        <f aca="false">J20+I21</f>
        <v>134.050413076822</v>
      </c>
      <c r="K21" s="34" t="n">
        <f aca="false">K20+C21</f>
        <v>255000</v>
      </c>
      <c r="L21" s="45" t="n">
        <f aca="false">J21*H21</f>
        <v>872.668189130111</v>
      </c>
      <c r="M21" s="34" t="n">
        <f aca="false">L21*B21</f>
        <v>308619.105085864</v>
      </c>
      <c r="N21" s="35" t="n">
        <f aca="false">M21-K21</f>
        <v>53619.1050858636</v>
      </c>
      <c r="O21" s="36" t="n">
        <f aca="false">N21/K21</f>
        <v>0.21027100033672</v>
      </c>
      <c r="P21" s="35" t="n">
        <f aca="false">-C21</f>
        <v>-15000</v>
      </c>
    </row>
    <row r="22" customFormat="false" ht="15" hidden="false" customHeight="false" outlineLevel="0" collapsed="false">
      <c r="A22" s="43" t="n">
        <v>44348</v>
      </c>
      <c r="B22" s="44" t="n">
        <v>349.94</v>
      </c>
      <c r="C22" s="34" t="n">
        <f aca="false">Feltételezések!$B$5</f>
        <v>15000</v>
      </c>
      <c r="D22" s="34" t="n">
        <f aca="false">C22*Feltételezések!$B$6</f>
        <v>52.5</v>
      </c>
      <c r="E22" s="45" t="n">
        <f aca="false">(C22-D22)/B22</f>
        <v>42.7144653369149</v>
      </c>
      <c r="F22" s="46" t="n">
        <f aca="false">Feltételezések!$B$7</f>
        <v>0</v>
      </c>
      <c r="G22" s="45" t="n">
        <f aca="false">MAX(E22-F22,0)</f>
        <v>42.7144653369149</v>
      </c>
      <c r="H22" s="47" t="n">
        <v>6.8</v>
      </c>
      <c r="I22" s="48" t="n">
        <f aca="false">G22/H22</f>
        <v>6.28153902013454</v>
      </c>
      <c r="J22" s="48" t="n">
        <f aca="false">J21+I22</f>
        <v>140.331952096956</v>
      </c>
      <c r="K22" s="34" t="n">
        <f aca="false">K21+C22</f>
        <v>270000</v>
      </c>
      <c r="L22" s="45" t="n">
        <f aca="false">J22*H22</f>
        <v>954.257274259304</v>
      </c>
      <c r="M22" s="34" t="n">
        <f aca="false">L22*B22</f>
        <v>333932.790554301</v>
      </c>
      <c r="N22" s="35" t="n">
        <f aca="false">M22-K22</f>
        <v>63932.7905543007</v>
      </c>
      <c r="O22" s="36" t="n">
        <f aca="false">N22/K22</f>
        <v>0.236788113164077</v>
      </c>
      <c r="P22" s="35" t="n">
        <f aca="false">-C22</f>
        <v>-15000</v>
      </c>
    </row>
    <row r="23" customFormat="false" ht="15" hidden="false" customHeight="false" outlineLevel="0" collapsed="false">
      <c r="A23" s="43" t="n">
        <v>44378</v>
      </c>
      <c r="B23" s="44" t="n">
        <v>357.26</v>
      </c>
      <c r="C23" s="34" t="n">
        <f aca="false">Feltételezések!$B$5</f>
        <v>15000</v>
      </c>
      <c r="D23" s="34" t="n">
        <f aca="false">C23*Feltételezések!$B$6</f>
        <v>52.5</v>
      </c>
      <c r="E23" s="45" t="n">
        <f aca="false">(C23-D23)/B23</f>
        <v>41.8392767172368</v>
      </c>
      <c r="F23" s="46" t="n">
        <f aca="false">Feltételezések!$B$7</f>
        <v>0</v>
      </c>
      <c r="G23" s="45" t="n">
        <f aca="false">MAX(E23-F23,0)</f>
        <v>41.8392767172368</v>
      </c>
      <c r="H23" s="47" t="n">
        <v>6.81</v>
      </c>
      <c r="I23" s="48" t="n">
        <f aca="false">G23/H23</f>
        <v>6.14379981163535</v>
      </c>
      <c r="J23" s="48" t="n">
        <f aca="false">J22+I23</f>
        <v>146.475751908592</v>
      </c>
      <c r="K23" s="34" t="n">
        <f aca="false">K22+C23</f>
        <v>285000</v>
      </c>
      <c r="L23" s="45" t="n">
        <f aca="false">J23*H23</f>
        <v>997.49987049751</v>
      </c>
      <c r="M23" s="34" t="n">
        <f aca="false">L23*B23</f>
        <v>356366.80373394</v>
      </c>
      <c r="N23" s="35" t="n">
        <f aca="false">M23-K23</f>
        <v>71366.8037339404</v>
      </c>
      <c r="O23" s="36" t="n">
        <f aca="false">N23/K23</f>
        <v>0.250409837662949</v>
      </c>
      <c r="P23" s="35" t="n">
        <f aca="false">-C23</f>
        <v>-15000</v>
      </c>
    </row>
    <row r="24" customFormat="false" ht="15" hidden="false" customHeight="false" outlineLevel="0" collapsed="false">
      <c r="A24" s="43" t="n">
        <v>44409</v>
      </c>
      <c r="B24" s="44" t="n">
        <v>351.84</v>
      </c>
      <c r="C24" s="34" t="n">
        <f aca="false">Feltételezések!$B$5</f>
        <v>15000</v>
      </c>
      <c r="D24" s="34" t="n">
        <f aca="false">C24*Feltételezések!$B$6</f>
        <v>52.5</v>
      </c>
      <c r="E24" s="45" t="n">
        <f aca="false">(C24-D24)/B24</f>
        <v>42.4837994542974</v>
      </c>
      <c r="F24" s="46" t="n">
        <f aca="false">Feltételezések!$B$7</f>
        <v>0</v>
      </c>
      <c r="G24" s="45" t="n">
        <f aca="false">MAX(E24-F24,0)</f>
        <v>42.4837994542974</v>
      </c>
      <c r="H24" s="47" t="n">
        <v>6.79</v>
      </c>
      <c r="I24" s="48" t="n">
        <f aca="false">G24/H24</f>
        <v>6.25681877088327</v>
      </c>
      <c r="J24" s="48" t="n">
        <f aca="false">J23+I24</f>
        <v>152.732570679475</v>
      </c>
      <c r="K24" s="34" t="n">
        <f aca="false">K23+C24</f>
        <v>300000</v>
      </c>
      <c r="L24" s="45" t="n">
        <f aca="false">J24*H24</f>
        <v>1037.05415491364</v>
      </c>
      <c r="M24" s="34" t="n">
        <f aca="false">L24*B24</f>
        <v>364877.133864814</v>
      </c>
      <c r="N24" s="35" t="n">
        <f aca="false">M24-K24</f>
        <v>64877.1338648135</v>
      </c>
      <c r="O24" s="36" t="n">
        <f aca="false">N24/K24</f>
        <v>0.216257112882712</v>
      </c>
      <c r="P24" s="35" t="n">
        <f aca="false">-C24</f>
        <v>-15000</v>
      </c>
    </row>
    <row r="25" customFormat="false" ht="15" hidden="false" customHeight="false" outlineLevel="0" collapsed="false">
      <c r="A25" s="43" t="n">
        <v>44440</v>
      </c>
      <c r="B25" s="44" t="n">
        <v>352.51</v>
      </c>
      <c r="C25" s="34" t="n">
        <f aca="false">Feltételezések!$B$5</f>
        <v>15000</v>
      </c>
      <c r="D25" s="34" t="n">
        <f aca="false">C25*Feltételezések!$B$6</f>
        <v>52.5</v>
      </c>
      <c r="E25" s="45" t="n">
        <f aca="false">(C25-D25)/B25</f>
        <v>42.4030523956767</v>
      </c>
      <c r="F25" s="46" t="n">
        <f aca="false">Feltételezések!$B$7</f>
        <v>0</v>
      </c>
      <c r="G25" s="45" t="n">
        <f aca="false">MAX(E25-F25,0)</f>
        <v>42.4030523956767</v>
      </c>
      <c r="H25" s="47" t="n">
        <v>6.95</v>
      </c>
      <c r="I25" s="48" t="n">
        <f aca="false">G25/H25</f>
        <v>6.10115861808298</v>
      </c>
      <c r="J25" s="48" t="n">
        <f aca="false">J24+I25</f>
        <v>158.833729297558</v>
      </c>
      <c r="K25" s="34" t="n">
        <f aca="false">K24+C25</f>
        <v>315000</v>
      </c>
      <c r="L25" s="45" t="n">
        <f aca="false">J25*H25</f>
        <v>1103.89441861803</v>
      </c>
      <c r="M25" s="34" t="n">
        <f aca="false">L25*B25</f>
        <v>389133.821507041</v>
      </c>
      <c r="N25" s="35" t="n">
        <f aca="false">M25-K25</f>
        <v>74133.8215070412</v>
      </c>
      <c r="O25" s="36" t="n">
        <f aca="false">N25/K25</f>
        <v>0.235345465101718</v>
      </c>
      <c r="P25" s="35" t="n">
        <f aca="false">-C25</f>
        <v>-15000</v>
      </c>
    </row>
    <row r="26" customFormat="false" ht="15" hidden="false" customHeight="false" outlineLevel="0" collapsed="false">
      <c r="A26" s="43" t="n">
        <v>44470</v>
      </c>
      <c r="B26" s="44" t="n">
        <v>360.82</v>
      </c>
      <c r="C26" s="34" t="n">
        <f aca="false">Feltételezések!$B$5</f>
        <v>15000</v>
      </c>
      <c r="D26" s="34" t="n">
        <f aca="false">C26*Feltételezések!$B$6</f>
        <v>52.5</v>
      </c>
      <c r="E26" s="45" t="n">
        <f aca="false">(C26-D26)/B26</f>
        <v>41.4264730336456</v>
      </c>
      <c r="F26" s="46" t="n">
        <f aca="false">Feltételezések!$B$7</f>
        <v>0</v>
      </c>
      <c r="G26" s="45" t="n">
        <f aca="false">MAX(E26-F26,0)</f>
        <v>41.4264730336456</v>
      </c>
      <c r="H26" s="47" t="n">
        <v>6.77</v>
      </c>
      <c r="I26" s="48" t="n">
        <f aca="false">G26/H26</f>
        <v>6.11912452491072</v>
      </c>
      <c r="J26" s="48" t="n">
        <f aca="false">J25+I26</f>
        <v>164.952853822469</v>
      </c>
      <c r="K26" s="34" t="n">
        <f aca="false">K25+C26</f>
        <v>330000</v>
      </c>
      <c r="L26" s="45" t="n">
        <f aca="false">J26*H26</f>
        <v>1116.73082037811</v>
      </c>
      <c r="M26" s="34" t="n">
        <f aca="false">L26*B26</f>
        <v>402938.814608831</v>
      </c>
      <c r="N26" s="35" t="n">
        <f aca="false">M26-K26</f>
        <v>72938.8146088308</v>
      </c>
      <c r="O26" s="36" t="n">
        <f aca="false">N26/K26</f>
        <v>0.221026710935851</v>
      </c>
      <c r="P26" s="35" t="n">
        <f aca="false">-C26</f>
        <v>-15000</v>
      </c>
    </row>
    <row r="27" customFormat="false" ht="15" hidden="false" customHeight="false" outlineLevel="0" collapsed="false">
      <c r="A27" s="43" t="n">
        <v>44501</v>
      </c>
      <c r="B27" s="44" t="n">
        <v>364.5</v>
      </c>
      <c r="C27" s="34" t="n">
        <f aca="false">Feltételezések!$B$5</f>
        <v>15000</v>
      </c>
      <c r="D27" s="34" t="n">
        <f aca="false">C27*Feltételezések!$B$6</f>
        <v>52.5</v>
      </c>
      <c r="E27" s="45" t="n">
        <f aca="false">(C27-D27)/B27</f>
        <v>41.0082304526749</v>
      </c>
      <c r="F27" s="46" t="n">
        <f aca="false">Feltételezések!$B$7</f>
        <v>0</v>
      </c>
      <c r="G27" s="45" t="n">
        <f aca="false">MAX(E27-F27,0)</f>
        <v>41.0082304526749</v>
      </c>
      <c r="H27" s="47" t="n">
        <v>7.13</v>
      </c>
      <c r="I27" s="48" t="n">
        <f aca="false">G27/H27</f>
        <v>5.75150497232467</v>
      </c>
      <c r="J27" s="48" t="n">
        <f aca="false">J26+I27</f>
        <v>170.704358794793</v>
      </c>
      <c r="K27" s="34" t="n">
        <f aca="false">K26+C27</f>
        <v>345000</v>
      </c>
      <c r="L27" s="45" t="n">
        <f aca="false">J27*H27</f>
        <v>1217.12207820688</v>
      </c>
      <c r="M27" s="34" t="n">
        <f aca="false">L27*B27</f>
        <v>443640.997506407</v>
      </c>
      <c r="N27" s="35" t="n">
        <f aca="false">M27-K27</f>
        <v>98640.9975064067</v>
      </c>
      <c r="O27" s="36" t="n">
        <f aca="false">N27/K27</f>
        <v>0.285915934801179</v>
      </c>
      <c r="P27" s="35" t="n">
        <f aca="false">-C27</f>
        <v>-15000</v>
      </c>
    </row>
    <row r="28" customFormat="false" ht="15" hidden="false" customHeight="false" outlineLevel="0" collapsed="false">
      <c r="A28" s="43" t="n">
        <v>44531</v>
      </c>
      <c r="B28" s="44" t="n">
        <v>367.5</v>
      </c>
      <c r="C28" s="34" t="n">
        <f aca="false">Feltételezések!$B$5</f>
        <v>15000</v>
      </c>
      <c r="D28" s="34" t="n">
        <f aca="false">C28*Feltételezések!$B$6</f>
        <v>52.5</v>
      </c>
      <c r="E28" s="45" t="n">
        <f aca="false">(C28-D28)/B28</f>
        <v>40.6734693877551</v>
      </c>
      <c r="F28" s="46" t="n">
        <f aca="false">Feltételezések!$B$7</f>
        <v>0</v>
      </c>
      <c r="G28" s="45" t="n">
        <f aca="false">MAX(E28-F28,0)</f>
        <v>40.6734693877551</v>
      </c>
      <c r="H28" s="47" t="n">
        <v>6.98</v>
      </c>
      <c r="I28" s="48" t="n">
        <f aca="false">G28/H28</f>
        <v>5.82714461142623</v>
      </c>
      <c r="J28" s="48" t="n">
        <f aca="false">J27+I28</f>
        <v>176.53150340622</v>
      </c>
      <c r="K28" s="34" t="n">
        <f aca="false">K27+C28</f>
        <v>360000</v>
      </c>
      <c r="L28" s="45" t="n">
        <f aca="false">J28*H28</f>
        <v>1232.18989377541</v>
      </c>
      <c r="M28" s="34" t="n">
        <f aca="false">L28*B28</f>
        <v>452829.785962464</v>
      </c>
      <c r="N28" s="35" t="n">
        <f aca="false">M28-K28</f>
        <v>92829.7859624644</v>
      </c>
      <c r="O28" s="36" t="n">
        <f aca="false">N28/K28</f>
        <v>0.257860516562401</v>
      </c>
      <c r="P28" s="35" t="n">
        <f aca="false">-C28</f>
        <v>-15000</v>
      </c>
    </row>
    <row r="29" customFormat="false" ht="15" hidden="false" customHeight="false" outlineLevel="0" collapsed="false">
      <c r="A29" s="43" t="n">
        <v>44562</v>
      </c>
      <c r="B29" s="44" t="n">
        <v>358.68</v>
      </c>
      <c r="C29" s="34" t="n">
        <f aca="false">Feltételezések!$B$5</f>
        <v>15000</v>
      </c>
      <c r="D29" s="34" t="n">
        <f aca="false">C29*Feltételezések!$B$6</f>
        <v>52.5</v>
      </c>
      <c r="E29" s="45" t="n">
        <f aca="false">(C29-D29)/B29</f>
        <v>41.6736366677819</v>
      </c>
      <c r="F29" s="46" t="n">
        <f aca="false">Feltételezések!$B$7</f>
        <v>0</v>
      </c>
      <c r="G29" s="45" t="n">
        <f aca="false">MAX(E29-F29,0)</f>
        <v>41.6736366677819</v>
      </c>
      <c r="H29" s="47" t="n">
        <v>7.32</v>
      </c>
      <c r="I29" s="48" t="n">
        <f aca="false">G29/H29</f>
        <v>5.69311976335818</v>
      </c>
      <c r="J29" s="48" t="n">
        <f aca="false">J28+I29</f>
        <v>182.224623169578</v>
      </c>
      <c r="K29" s="34" t="n">
        <f aca="false">K28+C29</f>
        <v>375000</v>
      </c>
      <c r="L29" s="45" t="n">
        <f aca="false">J29*H29</f>
        <v>1333.88424160131</v>
      </c>
      <c r="M29" s="34" t="n">
        <f aca="false">L29*B29</f>
        <v>478437.599777558</v>
      </c>
      <c r="N29" s="35" t="n">
        <f aca="false">M29-K29</f>
        <v>103437.599777558</v>
      </c>
      <c r="O29" s="36" t="n">
        <f aca="false">N29/K29</f>
        <v>0.275833599406821</v>
      </c>
      <c r="P29" s="35" t="n">
        <f aca="false">-C29</f>
        <v>-15000</v>
      </c>
    </row>
    <row r="30" customFormat="false" ht="15" hidden="false" customHeight="false" outlineLevel="0" collapsed="false">
      <c r="A30" s="43" t="n">
        <v>44593</v>
      </c>
      <c r="B30" s="44" t="n">
        <v>356.97</v>
      </c>
      <c r="C30" s="34" t="n">
        <f aca="false">Feltételezések!$B$5</f>
        <v>15000</v>
      </c>
      <c r="D30" s="34" t="n">
        <f aca="false">C30*Feltételezések!$B$6</f>
        <v>52.5</v>
      </c>
      <c r="E30" s="45" t="n">
        <f aca="false">(C30-D30)/B30</f>
        <v>41.873266661064</v>
      </c>
      <c r="F30" s="46" t="n">
        <f aca="false">Feltételezések!$B$7</f>
        <v>0</v>
      </c>
      <c r="G30" s="45" t="n">
        <f aca="false">MAX(E30-F30,0)</f>
        <v>41.873266661064</v>
      </c>
      <c r="H30" s="47" t="n">
        <v>7.58</v>
      </c>
      <c r="I30" s="48" t="n">
        <f aca="false">G30/H30</f>
        <v>5.52417765977097</v>
      </c>
      <c r="J30" s="48" t="n">
        <f aca="false">J29+I30</f>
        <v>187.748800829349</v>
      </c>
      <c r="K30" s="34" t="n">
        <f aca="false">K29+C30</f>
        <v>390000</v>
      </c>
      <c r="L30" s="45" t="n">
        <f aca="false">J30*H30</f>
        <v>1423.13591028646</v>
      </c>
      <c r="M30" s="34" t="n">
        <f aca="false">L30*B30</f>
        <v>508016.825894959</v>
      </c>
      <c r="N30" s="35" t="n">
        <f aca="false">M30-K30</f>
        <v>118016.825894959</v>
      </c>
      <c r="O30" s="36" t="n">
        <f aca="false">N30/K30</f>
        <v>0.302607245884511</v>
      </c>
      <c r="P30" s="35" t="n">
        <f aca="false">-C30</f>
        <v>-15000</v>
      </c>
    </row>
    <row r="31" customFormat="false" ht="15" hidden="false" customHeight="false" outlineLevel="0" collapsed="false">
      <c r="A31" s="43" t="n">
        <v>44621</v>
      </c>
      <c r="B31" s="44" t="n">
        <v>376.64</v>
      </c>
      <c r="C31" s="34" t="n">
        <f aca="false">Feltételezések!$B$5</f>
        <v>15000</v>
      </c>
      <c r="D31" s="34" t="n">
        <f aca="false">C31*Feltételezések!$B$6</f>
        <v>52.5</v>
      </c>
      <c r="E31" s="45" t="n">
        <f aca="false">(C31-D31)/B31</f>
        <v>39.6864379779099</v>
      </c>
      <c r="F31" s="46" t="n">
        <f aca="false">Feltételezések!$B$7</f>
        <v>0</v>
      </c>
      <c r="G31" s="45" t="n">
        <f aca="false">MAX(E31-F31,0)</f>
        <v>39.6864379779099</v>
      </c>
      <c r="H31" s="47" t="n">
        <v>7.03</v>
      </c>
      <c r="I31" s="48" t="n">
        <f aca="false">G31/H31</f>
        <v>5.64529700966002</v>
      </c>
      <c r="J31" s="48" t="n">
        <f aca="false">J30+I31</f>
        <v>193.394097839009</v>
      </c>
      <c r="K31" s="34" t="n">
        <f aca="false">K30+C31</f>
        <v>405000</v>
      </c>
      <c r="L31" s="45" t="n">
        <f aca="false">J31*H31</f>
        <v>1359.56050780823</v>
      </c>
      <c r="M31" s="34" t="n">
        <f aca="false">L31*B31</f>
        <v>512064.869660893</v>
      </c>
      <c r="N31" s="35" t="n">
        <f aca="false">M31-K31</f>
        <v>107064.869660893</v>
      </c>
      <c r="O31" s="36" t="n">
        <f aca="false">N31/K31</f>
        <v>0.264357702866401</v>
      </c>
      <c r="P31" s="35" t="n">
        <f aca="false">-C31</f>
        <v>-15000</v>
      </c>
    </row>
    <row r="32" customFormat="false" ht="15" hidden="false" customHeight="false" outlineLevel="0" collapsed="false">
      <c r="A32" s="43" t="n">
        <v>44652</v>
      </c>
      <c r="B32" s="44" t="n">
        <v>374.87</v>
      </c>
      <c r="C32" s="34" t="n">
        <f aca="false">Feltételezések!$B$5</f>
        <v>15000</v>
      </c>
      <c r="D32" s="34" t="n">
        <f aca="false">C32*Feltételezések!$B$6</f>
        <v>52.5</v>
      </c>
      <c r="E32" s="45" t="n">
        <f aca="false">(C32-D32)/B32</f>
        <v>39.8738229252808</v>
      </c>
      <c r="F32" s="46" t="n">
        <f aca="false">Feltételezések!$B$7</f>
        <v>0</v>
      </c>
      <c r="G32" s="45" t="n">
        <f aca="false">MAX(E32-F32,0)</f>
        <v>39.8738229252808</v>
      </c>
      <c r="H32" s="47" t="n">
        <v>7.28</v>
      </c>
      <c r="I32" s="48" t="n">
        <f aca="false">G32/H32</f>
        <v>5.47717347874736</v>
      </c>
      <c r="J32" s="48" t="n">
        <f aca="false">J31+I32</f>
        <v>198.871271317756</v>
      </c>
      <c r="K32" s="34" t="n">
        <f aca="false">K31+C32</f>
        <v>420000</v>
      </c>
      <c r="L32" s="45" t="n">
        <f aca="false">J32*H32</f>
        <v>1447.78285519327</v>
      </c>
      <c r="M32" s="34" t="n">
        <f aca="false">L32*B32</f>
        <v>542730.358926299</v>
      </c>
      <c r="N32" s="35" t="n">
        <f aca="false">M32-K32</f>
        <v>122730.358926299</v>
      </c>
      <c r="O32" s="36" t="n">
        <f aca="false">N32/K32</f>
        <v>0.292215140300713</v>
      </c>
      <c r="P32" s="35" t="n">
        <f aca="false">-C32</f>
        <v>-15000</v>
      </c>
    </row>
    <row r="33" customFormat="false" ht="15" hidden="false" customHeight="false" outlineLevel="0" collapsed="false">
      <c r="A33" s="43" t="n">
        <v>44682</v>
      </c>
      <c r="B33" s="44" t="n">
        <v>384.45</v>
      </c>
      <c r="C33" s="34" t="n">
        <f aca="false">Feltételezések!$B$5</f>
        <v>15000</v>
      </c>
      <c r="D33" s="34" t="n">
        <f aca="false">C33*Feltételezések!$B$6</f>
        <v>52.5</v>
      </c>
      <c r="E33" s="45" t="n">
        <f aca="false">(C33-D33)/B33</f>
        <v>38.8802184939524</v>
      </c>
      <c r="F33" s="46" t="n">
        <f aca="false">Feltételezések!$B$7</f>
        <v>0</v>
      </c>
      <c r="G33" s="45" t="n">
        <f aca="false">MAX(E33-F33,0)</f>
        <v>38.8802184939524</v>
      </c>
      <c r="H33" s="47" t="n">
        <v>7.2</v>
      </c>
      <c r="I33" s="48" t="n">
        <f aca="false">G33/H33</f>
        <v>5.40003034638228</v>
      </c>
      <c r="J33" s="48" t="n">
        <f aca="false">J32+I33</f>
        <v>204.271301664138</v>
      </c>
      <c r="K33" s="34" t="n">
        <f aca="false">K32+C33</f>
        <v>435000</v>
      </c>
      <c r="L33" s="45" t="n">
        <f aca="false">J33*H33</f>
        <v>1470.7533719818</v>
      </c>
      <c r="M33" s="34" t="n">
        <f aca="false">L33*B33</f>
        <v>565431.133858402</v>
      </c>
      <c r="N33" s="35" t="n">
        <f aca="false">M33-K33</f>
        <v>130431.133858402</v>
      </c>
      <c r="O33" s="36" t="n">
        <f aca="false">N33/K33</f>
        <v>0.299841687030809</v>
      </c>
      <c r="P33" s="35" t="n">
        <f aca="false">-C33</f>
        <v>-15000</v>
      </c>
    </row>
    <row r="34" customFormat="false" ht="15" hidden="false" customHeight="false" outlineLevel="0" collapsed="false">
      <c r="A34" s="43" t="n">
        <v>44713</v>
      </c>
      <c r="B34" s="44" t="n">
        <v>396.66</v>
      </c>
      <c r="C34" s="34" t="n">
        <f aca="false">Feltételezések!$B$5</f>
        <v>15000</v>
      </c>
      <c r="D34" s="34" t="n">
        <f aca="false">C34*Feltételezések!$B$6</f>
        <v>52.5</v>
      </c>
      <c r="E34" s="45" t="n">
        <f aca="false">(C34-D34)/B34</f>
        <v>37.6834064438058</v>
      </c>
      <c r="F34" s="46" t="n">
        <f aca="false">Feltételezések!$B$7</f>
        <v>0</v>
      </c>
      <c r="G34" s="45" t="n">
        <f aca="false">MAX(E34-F34,0)</f>
        <v>37.6834064438058</v>
      </c>
      <c r="H34" s="47" t="n">
        <v>7.36</v>
      </c>
      <c r="I34" s="48" t="n">
        <f aca="false">G34/H34</f>
        <v>5.12002804943013</v>
      </c>
      <c r="J34" s="48" t="n">
        <f aca="false">J33+I34</f>
        <v>209.391329713569</v>
      </c>
      <c r="K34" s="34" t="n">
        <f aca="false">K33+C34</f>
        <v>450000</v>
      </c>
      <c r="L34" s="45" t="n">
        <f aca="false">J34*H34</f>
        <v>1541.12018669186</v>
      </c>
      <c r="M34" s="34" t="n">
        <f aca="false">L34*B34</f>
        <v>611300.733253195</v>
      </c>
      <c r="N34" s="35" t="n">
        <f aca="false">M34-K34</f>
        <v>161300.733253195</v>
      </c>
      <c r="O34" s="36" t="n">
        <f aca="false">N34/K34</f>
        <v>0.358446073895989</v>
      </c>
      <c r="P34" s="35" t="n">
        <f aca="false">-C34</f>
        <v>-15000</v>
      </c>
    </row>
    <row r="35" customFormat="false" ht="15" hidden="false" customHeight="false" outlineLevel="0" collapsed="false">
      <c r="A35" s="43" t="n">
        <v>44743</v>
      </c>
      <c r="B35" s="44" t="n">
        <v>404.1</v>
      </c>
      <c r="C35" s="34" t="n">
        <f aca="false">Feltételezések!$B$5</f>
        <v>15000</v>
      </c>
      <c r="D35" s="34" t="n">
        <f aca="false">C35*Feltételezések!$B$6</f>
        <v>52.5</v>
      </c>
      <c r="E35" s="45" t="n">
        <f aca="false">(C35-D35)/B35</f>
        <v>36.9896065330364</v>
      </c>
      <c r="F35" s="46" t="n">
        <f aca="false">Feltételezések!$B$7</f>
        <v>0</v>
      </c>
      <c r="G35" s="45" t="n">
        <f aca="false">MAX(E35-F35,0)</f>
        <v>36.9896065330364</v>
      </c>
      <c r="H35" s="47" t="n">
        <v>6.63</v>
      </c>
      <c r="I35" s="48" t="n">
        <f aca="false">G35/H35</f>
        <v>5.57912617391197</v>
      </c>
      <c r="J35" s="48" t="n">
        <f aca="false">J34+I35</f>
        <v>214.970455887481</v>
      </c>
      <c r="K35" s="34" t="n">
        <f aca="false">K34+C35</f>
        <v>465000</v>
      </c>
      <c r="L35" s="45" t="n">
        <f aca="false">J35*H35</f>
        <v>1425.254122534</v>
      </c>
      <c r="M35" s="34" t="n">
        <f aca="false">L35*B35</f>
        <v>575945.190915988</v>
      </c>
      <c r="N35" s="35" t="n">
        <f aca="false">M35-K35</f>
        <v>110945.190915988</v>
      </c>
      <c r="O35" s="36" t="n">
        <f aca="false">N35/K35</f>
        <v>0.238591808421479</v>
      </c>
      <c r="P35" s="35" t="n">
        <f aca="false">-C35</f>
        <v>-15000</v>
      </c>
    </row>
    <row r="36" customFormat="false" ht="15" hidden="false" customHeight="false" outlineLevel="0" collapsed="false">
      <c r="A36" s="43" t="n">
        <v>44774</v>
      </c>
      <c r="B36" s="44" t="n">
        <v>402.1</v>
      </c>
      <c r="C36" s="34" t="n">
        <f aca="false">Feltételezések!$B$5</f>
        <v>15000</v>
      </c>
      <c r="D36" s="34" t="n">
        <f aca="false">C36*Feltételezések!$B$6</f>
        <v>52.5</v>
      </c>
      <c r="E36" s="45" t="n">
        <f aca="false">(C36-D36)/B36</f>
        <v>37.1735886595374</v>
      </c>
      <c r="F36" s="46" t="n">
        <f aca="false">Feltételezések!$B$7</f>
        <v>0</v>
      </c>
      <c r="G36" s="45" t="n">
        <f aca="false">MAX(E36-F36,0)</f>
        <v>37.1735886595374</v>
      </c>
      <c r="H36" s="47" t="n">
        <v>6.92</v>
      </c>
      <c r="I36" s="48" t="n">
        <f aca="false">G36/H36</f>
        <v>5.3719058756557</v>
      </c>
      <c r="J36" s="48" t="n">
        <f aca="false">J35+I36</f>
        <v>220.342361763136</v>
      </c>
      <c r="K36" s="34" t="n">
        <f aca="false">K35+C36</f>
        <v>480000</v>
      </c>
      <c r="L36" s="45" t="n">
        <f aca="false">J36*H36</f>
        <v>1524.7691434009</v>
      </c>
      <c r="M36" s="34" t="n">
        <f aca="false">L36*B36</f>
        <v>613109.672561503</v>
      </c>
      <c r="N36" s="35" t="n">
        <f aca="false">M36-K36</f>
        <v>133109.672561503</v>
      </c>
      <c r="O36" s="36" t="n">
        <f aca="false">N36/K36</f>
        <v>0.277311817836464</v>
      </c>
      <c r="P36" s="35" t="n">
        <f aca="false">-C36</f>
        <v>-15000</v>
      </c>
    </row>
    <row r="37" customFormat="false" ht="15" hidden="false" customHeight="false" outlineLevel="0" collapsed="false">
      <c r="A37" s="43" t="n">
        <v>44805</v>
      </c>
      <c r="B37" s="44" t="n">
        <v>404.19</v>
      </c>
      <c r="C37" s="34" t="n">
        <f aca="false">Feltételezések!$B$5</f>
        <v>15000</v>
      </c>
      <c r="D37" s="34" t="n">
        <f aca="false">C37*Feltételezések!$B$6</f>
        <v>52.5</v>
      </c>
      <c r="E37" s="45" t="n">
        <f aca="false">(C37-D37)/B37</f>
        <v>36.9813701477028</v>
      </c>
      <c r="F37" s="46" t="n">
        <f aca="false">Feltételezések!$B$7</f>
        <v>0</v>
      </c>
      <c r="G37" s="45" t="n">
        <f aca="false">MAX(E37-F37,0)</f>
        <v>36.9813701477028</v>
      </c>
      <c r="H37" s="47" t="n">
        <v>6.61</v>
      </c>
      <c r="I37" s="48" t="n">
        <f aca="false">G37/H37</f>
        <v>5.59476099057531</v>
      </c>
      <c r="J37" s="48" t="n">
        <f aca="false">J36+I37</f>
        <v>225.937122753712</v>
      </c>
      <c r="K37" s="34" t="n">
        <f aca="false">K36+C37</f>
        <v>495000</v>
      </c>
      <c r="L37" s="45" t="n">
        <f aca="false">J37*H37</f>
        <v>1493.44438140203</v>
      </c>
      <c r="M37" s="34" t="n">
        <f aca="false">L37*B37</f>
        <v>603635.284518888</v>
      </c>
      <c r="N37" s="35" t="n">
        <f aca="false">M37-K37</f>
        <v>108635.284518888</v>
      </c>
      <c r="O37" s="36" t="n">
        <f aca="false">N37/K37</f>
        <v>0.219465221250279</v>
      </c>
      <c r="P37" s="35" t="n">
        <f aca="false">-C37</f>
        <v>-15000</v>
      </c>
    </row>
    <row r="38" customFormat="false" ht="15" hidden="false" customHeight="false" outlineLevel="0" collapsed="false">
      <c r="A38" s="43" t="n">
        <v>44835</v>
      </c>
      <c r="B38" s="44" t="n">
        <v>418.31</v>
      </c>
      <c r="C38" s="34" t="n">
        <f aca="false">Feltételezések!$B$5</f>
        <v>15000</v>
      </c>
      <c r="D38" s="34" t="n">
        <f aca="false">C38*Feltételezések!$B$6</f>
        <v>52.5</v>
      </c>
      <c r="E38" s="45" t="n">
        <f aca="false">(C38-D38)/B38</f>
        <v>35.7330687767445</v>
      </c>
      <c r="F38" s="46" t="n">
        <f aca="false">Feltételezések!$B$7</f>
        <v>0</v>
      </c>
      <c r="G38" s="45" t="n">
        <f aca="false">MAX(E38-F38,0)</f>
        <v>35.7330687767445</v>
      </c>
      <c r="H38" s="47" t="n">
        <v>6.28</v>
      </c>
      <c r="I38" s="48" t="n">
        <f aca="false">G38/H38</f>
        <v>5.68997910457715</v>
      </c>
      <c r="J38" s="48" t="n">
        <f aca="false">J37+I38</f>
        <v>231.627101858289</v>
      </c>
      <c r="K38" s="34" t="n">
        <f aca="false">K37+C38</f>
        <v>510000</v>
      </c>
      <c r="L38" s="45" t="n">
        <f aca="false">J38*H38</f>
        <v>1454.61819967005</v>
      </c>
      <c r="M38" s="34" t="n">
        <f aca="false">L38*B38</f>
        <v>608481.33910398</v>
      </c>
      <c r="N38" s="35" t="n">
        <f aca="false">M38-K38</f>
        <v>98481.3391039799</v>
      </c>
      <c r="O38" s="36" t="n">
        <f aca="false">N38/K38</f>
        <v>0.193100664909764</v>
      </c>
      <c r="P38" s="35" t="n">
        <f aca="false">-C38</f>
        <v>-15000</v>
      </c>
    </row>
    <row r="39" customFormat="false" ht="15" hidden="false" customHeight="false" outlineLevel="0" collapsed="false">
      <c r="A39" s="43" t="n">
        <v>44866</v>
      </c>
      <c r="B39" s="44" t="n">
        <v>406.68</v>
      </c>
      <c r="C39" s="34" t="n">
        <f aca="false">Feltételezések!$B$5</f>
        <v>15000</v>
      </c>
      <c r="D39" s="34" t="n">
        <f aca="false">C39*Feltételezések!$B$6</f>
        <v>52.5</v>
      </c>
      <c r="E39" s="45" t="n">
        <f aca="false">(C39-D39)/B39</f>
        <v>36.7549424609029</v>
      </c>
      <c r="F39" s="46" t="n">
        <f aca="false">Feltételezések!$B$7</f>
        <v>0</v>
      </c>
      <c r="G39" s="45" t="n">
        <f aca="false">MAX(E39-F39,0)</f>
        <v>36.7549424609029</v>
      </c>
      <c r="H39" s="47" t="n">
        <v>6.85</v>
      </c>
      <c r="I39" s="48" t="n">
        <f aca="false">G39/H39</f>
        <v>5.36568503078875</v>
      </c>
      <c r="J39" s="48" t="n">
        <f aca="false">J38+I39</f>
        <v>236.992786889077</v>
      </c>
      <c r="K39" s="34" t="n">
        <f aca="false">K38+C39</f>
        <v>525000</v>
      </c>
      <c r="L39" s="45" t="n">
        <f aca="false">J39*H39</f>
        <v>1623.40059019018</v>
      </c>
      <c r="M39" s="34" t="n">
        <f aca="false">L39*B39</f>
        <v>660204.552018543</v>
      </c>
      <c r="N39" s="35" t="n">
        <f aca="false">M39-K39</f>
        <v>135204.552018543</v>
      </c>
      <c r="O39" s="36" t="n">
        <f aca="false">N39/K39</f>
        <v>0.257532480035319</v>
      </c>
      <c r="P39" s="35" t="n">
        <f aca="false">-C39</f>
        <v>-15000</v>
      </c>
    </row>
    <row r="40" customFormat="false" ht="15" hidden="false" customHeight="false" outlineLevel="0" collapsed="false">
      <c r="A40" s="43" t="n">
        <v>44896</v>
      </c>
      <c r="B40" s="44" t="n">
        <v>407.68</v>
      </c>
      <c r="C40" s="34" t="n">
        <f aca="false">Feltételezések!$B$5</f>
        <v>15000</v>
      </c>
      <c r="D40" s="34" t="n">
        <f aca="false">C40*Feltételezések!$B$6</f>
        <v>52.5</v>
      </c>
      <c r="E40" s="45" t="n">
        <f aca="false">(C40-D40)/B40</f>
        <v>36.6647861067504</v>
      </c>
      <c r="F40" s="46" t="n">
        <f aca="false">Feltételezések!$B$7</f>
        <v>0</v>
      </c>
      <c r="G40" s="45" t="n">
        <f aca="false">MAX(E40-F40,0)</f>
        <v>36.6647861067504</v>
      </c>
      <c r="H40" s="47" t="n">
        <v>7.22</v>
      </c>
      <c r="I40" s="48" t="n">
        <f aca="false">G40/H40</f>
        <v>5.07822522254161</v>
      </c>
      <c r="J40" s="48" t="n">
        <f aca="false">J39+I40</f>
        <v>242.071012111619</v>
      </c>
      <c r="K40" s="34" t="n">
        <f aca="false">K39+C40</f>
        <v>540000</v>
      </c>
      <c r="L40" s="45" t="n">
        <f aca="false">J40*H40</f>
        <v>1747.75270744589</v>
      </c>
      <c r="M40" s="34" t="n">
        <f aca="false">L40*B40</f>
        <v>712523.82377154</v>
      </c>
      <c r="N40" s="35" t="n">
        <f aca="false">M40-K40</f>
        <v>172523.82377154</v>
      </c>
      <c r="O40" s="36" t="n">
        <f aca="false">N40/K40</f>
        <v>0.319488562539889</v>
      </c>
      <c r="P40" s="35" t="n">
        <f aca="false">-C40</f>
        <v>-15000</v>
      </c>
    </row>
    <row r="41" customFormat="false" ht="15" hidden="false" customHeight="false" outlineLevel="0" collapsed="false">
      <c r="A41" s="43" t="n">
        <v>44927</v>
      </c>
      <c r="B41" s="44" t="n">
        <v>396.03</v>
      </c>
      <c r="C41" s="34" t="n">
        <f aca="false">Feltételezések!$B$5</f>
        <v>15000</v>
      </c>
      <c r="D41" s="34" t="n">
        <f aca="false">C41*Feltételezések!$B$6</f>
        <v>52.5</v>
      </c>
      <c r="E41" s="45" t="n">
        <f aca="false">(C41-D41)/B41</f>
        <v>37.7433527763048</v>
      </c>
      <c r="F41" s="46" t="n">
        <f aca="false">Feltételezések!$B$7</f>
        <v>0</v>
      </c>
      <c r="G41" s="45" t="n">
        <f aca="false">MAX(E41-F41,0)</f>
        <v>37.7433527763048</v>
      </c>
      <c r="H41" s="47" t="n">
        <v>6.95</v>
      </c>
      <c r="I41" s="48" t="n">
        <f aca="false">G41/H41</f>
        <v>5.43069824119494</v>
      </c>
      <c r="J41" s="48" t="n">
        <f aca="false">J40+I41</f>
        <v>247.501710352814</v>
      </c>
      <c r="K41" s="34" t="n">
        <f aca="false">K40+C41</f>
        <v>555000</v>
      </c>
      <c r="L41" s="45" t="n">
        <f aca="false">J41*H41</f>
        <v>1720.13688695206</v>
      </c>
      <c r="M41" s="34" t="n">
        <f aca="false">L41*B41</f>
        <v>681225.811339623</v>
      </c>
      <c r="N41" s="35" t="n">
        <f aca="false">M41-K41</f>
        <v>126225.811339623</v>
      </c>
      <c r="O41" s="36" t="n">
        <f aca="false">N41/K41</f>
        <v>0.227433894305627</v>
      </c>
      <c r="P41" s="35" t="n">
        <f aca="false">-C41</f>
        <v>-15000</v>
      </c>
    </row>
    <row r="42" customFormat="false" ht="15" hidden="false" customHeight="false" outlineLevel="0" collapsed="false">
      <c r="A42" s="43" t="n">
        <v>44958</v>
      </c>
      <c r="B42" s="44" t="n">
        <v>384.91</v>
      </c>
      <c r="C42" s="34" t="n">
        <f aca="false">Feltételezések!$B$5</f>
        <v>15000</v>
      </c>
      <c r="D42" s="34" t="n">
        <f aca="false">C42*Feltételezések!$B$6</f>
        <v>52.5</v>
      </c>
      <c r="E42" s="45" t="n">
        <f aca="false">(C42-D42)/B42</f>
        <v>38.8337533449378</v>
      </c>
      <c r="F42" s="46" t="n">
        <f aca="false">Feltételezések!$B$7</f>
        <v>0</v>
      </c>
      <c r="G42" s="45" t="n">
        <f aca="false">MAX(E42-F42,0)</f>
        <v>38.8337533449378</v>
      </c>
      <c r="H42" s="47" t="n">
        <v>7.47</v>
      </c>
      <c r="I42" s="48" t="n">
        <f aca="false">G42/H42</f>
        <v>5.19862829249502</v>
      </c>
      <c r="J42" s="48" t="n">
        <f aca="false">J41+I42</f>
        <v>252.700338645309</v>
      </c>
      <c r="K42" s="34" t="n">
        <f aca="false">K41+C42</f>
        <v>570000</v>
      </c>
      <c r="L42" s="45" t="n">
        <f aca="false">J42*H42</f>
        <v>1887.67152968046</v>
      </c>
      <c r="M42" s="34" t="n">
        <f aca="false">L42*B42</f>
        <v>726583.648489305</v>
      </c>
      <c r="N42" s="35" t="n">
        <f aca="false">M42-K42</f>
        <v>156583.648489305</v>
      </c>
      <c r="O42" s="36" t="n">
        <f aca="false">N42/K42</f>
        <v>0.274708155244395</v>
      </c>
      <c r="P42" s="35" t="n">
        <f aca="false">-C42</f>
        <v>-15000</v>
      </c>
    </row>
    <row r="43" customFormat="false" ht="15" hidden="false" customHeight="false" outlineLevel="0" collapsed="false">
      <c r="A43" s="43" t="n">
        <v>44986</v>
      </c>
      <c r="B43" s="44" t="n">
        <v>385.01</v>
      </c>
      <c r="C43" s="34" t="n">
        <f aca="false">Feltételezések!$B$5</f>
        <v>15000</v>
      </c>
      <c r="D43" s="34" t="n">
        <f aca="false">C43*Feltételezések!$B$6</f>
        <v>52.5</v>
      </c>
      <c r="E43" s="45" t="n">
        <f aca="false">(C43-D43)/B43</f>
        <v>38.8236669177424</v>
      </c>
      <c r="F43" s="46" t="n">
        <f aca="false">Feltételezések!$B$7</f>
        <v>0</v>
      </c>
      <c r="G43" s="45" t="n">
        <f aca="false">MAX(E43-F43,0)</f>
        <v>38.8236669177424</v>
      </c>
      <c r="H43" s="47" t="n">
        <v>7.63</v>
      </c>
      <c r="I43" s="48" t="n">
        <f aca="false">G43/H43</f>
        <v>5.08829186340005</v>
      </c>
      <c r="J43" s="48" t="n">
        <f aca="false">J42+I43</f>
        <v>257.788630508709</v>
      </c>
      <c r="K43" s="34" t="n">
        <f aca="false">K42+C43</f>
        <v>585000</v>
      </c>
      <c r="L43" s="45" t="n">
        <f aca="false">J43*H43</f>
        <v>1966.92725078145</v>
      </c>
      <c r="M43" s="34" t="n">
        <f aca="false">L43*B43</f>
        <v>757286.660823366</v>
      </c>
      <c r="N43" s="35" t="n">
        <f aca="false">M43-K43</f>
        <v>172286.660823366</v>
      </c>
      <c r="O43" s="36" t="n">
        <f aca="false">N43/K43</f>
        <v>0.294507112518574</v>
      </c>
      <c r="P43" s="35" t="n">
        <f aca="false">-C43</f>
        <v>-15000</v>
      </c>
    </row>
    <row r="44" customFormat="false" ht="15" hidden="false" customHeight="false" outlineLevel="0" collapsed="false">
      <c r="A44" s="43" t="n">
        <v>45017</v>
      </c>
      <c r="B44" s="44" t="n">
        <v>375.34</v>
      </c>
      <c r="C44" s="34" t="n">
        <f aca="false">Feltételezések!$B$5</f>
        <v>15000</v>
      </c>
      <c r="D44" s="34" t="n">
        <f aca="false">C44*Feltételezések!$B$6</f>
        <v>52.5</v>
      </c>
      <c r="E44" s="45" t="n">
        <f aca="false">(C44-D44)/B44</f>
        <v>39.8238930036767</v>
      </c>
      <c r="F44" s="46" t="n">
        <f aca="false">Feltételezések!$B$7</f>
        <v>0</v>
      </c>
      <c r="G44" s="45" t="n">
        <f aca="false">MAX(E44-F44,0)</f>
        <v>39.8238930036767</v>
      </c>
      <c r="H44" s="47" t="n">
        <v>7.48</v>
      </c>
      <c r="I44" s="48" t="n">
        <f aca="false">G44/H44</f>
        <v>5.32404986680169</v>
      </c>
      <c r="J44" s="48" t="n">
        <f aca="false">J43+I44</f>
        <v>263.112680375511</v>
      </c>
      <c r="K44" s="34" t="n">
        <f aca="false">K43+C44</f>
        <v>600000</v>
      </c>
      <c r="L44" s="45" t="n">
        <f aca="false">J44*H44</f>
        <v>1968.08284920882</v>
      </c>
      <c r="M44" s="34" t="n">
        <f aca="false">L44*B44</f>
        <v>738700.216622039</v>
      </c>
      <c r="N44" s="35" t="n">
        <f aca="false">M44-K44</f>
        <v>138700.216622039</v>
      </c>
      <c r="O44" s="36" t="n">
        <f aca="false">N44/K44</f>
        <v>0.231167027703398</v>
      </c>
      <c r="P44" s="35" t="n">
        <f aca="false">-C44</f>
        <v>-15000</v>
      </c>
    </row>
    <row r="45" customFormat="false" ht="15" hidden="false" customHeight="false" outlineLevel="0" collapsed="false">
      <c r="A45" s="43" t="n">
        <v>45047</v>
      </c>
      <c r="B45" s="44" t="n">
        <v>372.37</v>
      </c>
      <c r="C45" s="34" t="n">
        <f aca="false">Feltételezések!$B$5</f>
        <v>15000</v>
      </c>
      <c r="D45" s="34" t="n">
        <f aca="false">C45*Feltételezések!$B$6</f>
        <v>52.5</v>
      </c>
      <c r="E45" s="45" t="n">
        <f aca="false">(C45-D45)/B45</f>
        <v>40.141525901657</v>
      </c>
      <c r="F45" s="46" t="n">
        <f aca="false">Feltételezések!$B$7</f>
        <v>0</v>
      </c>
      <c r="G45" s="45" t="n">
        <f aca="false">MAX(E45-F45,0)</f>
        <v>40.141525901657</v>
      </c>
      <c r="H45" s="47" t="n">
        <v>7.6</v>
      </c>
      <c r="I45" s="48" t="n">
        <f aca="false">G45/H45</f>
        <v>5.28177972390223</v>
      </c>
      <c r="J45" s="48" t="n">
        <f aca="false">J44+I45</f>
        <v>268.394460099413</v>
      </c>
      <c r="K45" s="34" t="n">
        <f aca="false">K44+C45</f>
        <v>615000</v>
      </c>
      <c r="L45" s="45" t="n">
        <f aca="false">J45*H45</f>
        <v>2039.79789675554</v>
      </c>
      <c r="M45" s="34" t="n">
        <f aca="false">L45*B45</f>
        <v>759559.54281486</v>
      </c>
      <c r="N45" s="35" t="n">
        <f aca="false">M45-K45</f>
        <v>144559.54281486</v>
      </c>
      <c r="O45" s="36" t="n">
        <f aca="false">N45/K45</f>
        <v>0.235056167178634</v>
      </c>
      <c r="P45" s="35" t="n">
        <f aca="false">-C45</f>
        <v>-15000</v>
      </c>
    </row>
    <row r="46" customFormat="false" ht="15" hidden="false" customHeight="false" outlineLevel="0" collapsed="false">
      <c r="A46" s="43" t="n">
        <v>45078</v>
      </c>
      <c r="B46" s="44" t="n">
        <v>370.6</v>
      </c>
      <c r="C46" s="34" t="n">
        <f aca="false">Feltételezések!$B$5</f>
        <v>15000</v>
      </c>
      <c r="D46" s="34" t="n">
        <f aca="false">C46*Feltételezések!$B$6</f>
        <v>52.5</v>
      </c>
      <c r="E46" s="45" t="n">
        <f aca="false">(C46-D46)/B46</f>
        <v>40.3332433890988</v>
      </c>
      <c r="F46" s="46" t="n">
        <f aca="false">Feltételezések!$B$7</f>
        <v>0</v>
      </c>
      <c r="G46" s="45" t="n">
        <f aca="false">MAX(E46-F46,0)</f>
        <v>40.3332433890988</v>
      </c>
      <c r="H46" s="47" t="n">
        <v>7.41</v>
      </c>
      <c r="I46" s="48" t="n">
        <f aca="false">G46/H46</f>
        <v>5.44308277855584</v>
      </c>
      <c r="J46" s="48" t="n">
        <f aca="false">J45+I46</f>
        <v>273.837542877969</v>
      </c>
      <c r="K46" s="34" t="n">
        <f aca="false">K45+C46</f>
        <v>630000</v>
      </c>
      <c r="L46" s="45" t="n">
        <f aca="false">J46*H46</f>
        <v>2029.13619272575</v>
      </c>
      <c r="M46" s="34" t="n">
        <f aca="false">L46*B46</f>
        <v>751997.873024163</v>
      </c>
      <c r="N46" s="35" t="n">
        <f aca="false">M46-K46</f>
        <v>121997.873024163</v>
      </c>
      <c r="O46" s="36" t="n">
        <f aca="false">N46/K46</f>
        <v>0.193647417498671</v>
      </c>
      <c r="P46" s="35" t="n">
        <f aca="false">-C46</f>
        <v>-15000</v>
      </c>
    </row>
    <row r="47" customFormat="false" ht="15" hidden="false" customHeight="false" outlineLevel="0" collapsed="false">
      <c r="A47" s="43" t="n">
        <v>45108</v>
      </c>
      <c r="B47" s="44" t="n">
        <v>379.04</v>
      </c>
      <c r="C47" s="34" t="n">
        <f aca="false">Feltételezések!$B$5</f>
        <v>15000</v>
      </c>
      <c r="D47" s="34" t="n">
        <f aca="false">C47*Feltételezések!$B$6</f>
        <v>52.5</v>
      </c>
      <c r="E47" s="45" t="n">
        <f aca="false">(C47-D47)/B47</f>
        <v>39.4351519628535</v>
      </c>
      <c r="F47" s="46" t="n">
        <f aca="false">Feltételezések!$B$7</f>
        <v>0</v>
      </c>
      <c r="G47" s="45" t="n">
        <f aca="false">MAX(E47-F47,0)</f>
        <v>39.4351519628535</v>
      </c>
      <c r="H47" s="47" t="n">
        <v>7.65</v>
      </c>
      <c r="I47" s="48" t="n">
        <f aca="false">G47/H47</f>
        <v>5.15492182520961</v>
      </c>
      <c r="J47" s="48" t="n">
        <f aca="false">J46+I47</f>
        <v>278.992464703178</v>
      </c>
      <c r="K47" s="34" t="n">
        <f aca="false">K46+C47</f>
        <v>645000</v>
      </c>
      <c r="L47" s="45" t="n">
        <f aca="false">J47*H47</f>
        <v>2134.29235497932</v>
      </c>
      <c r="M47" s="34" t="n">
        <f aca="false">L47*B47</f>
        <v>808982.17423136</v>
      </c>
      <c r="N47" s="35" t="n">
        <f aca="false">M47-K47</f>
        <v>163982.17423136</v>
      </c>
      <c r="O47" s="36" t="n">
        <f aca="false">N47/K47</f>
        <v>0.254235929040868</v>
      </c>
      <c r="P47" s="35" t="n">
        <f aca="false">-C47</f>
        <v>-15000</v>
      </c>
    </row>
    <row r="48" customFormat="false" ht="15" hidden="false" customHeight="false" outlineLevel="0" collapsed="false">
      <c r="A48" s="43" t="n">
        <v>45139</v>
      </c>
      <c r="B48" s="44" t="n">
        <v>385.05</v>
      </c>
      <c r="C48" s="34" t="n">
        <f aca="false">Feltételezések!$B$5</f>
        <v>15000</v>
      </c>
      <c r="D48" s="34" t="n">
        <f aca="false">C48*Feltételezések!$B$6</f>
        <v>52.5</v>
      </c>
      <c r="E48" s="45" t="n">
        <f aca="false">(C48-D48)/B48</f>
        <v>38.8196338137904</v>
      </c>
      <c r="F48" s="46" t="n">
        <f aca="false">Feltételezések!$B$7</f>
        <v>0</v>
      </c>
      <c r="G48" s="45" t="n">
        <f aca="false">MAX(E48-F48,0)</f>
        <v>38.8196338137904</v>
      </c>
      <c r="H48" s="47" t="n">
        <v>7.83</v>
      </c>
      <c r="I48" s="48" t="n">
        <f aca="false">G48/H48</f>
        <v>4.95780763905369</v>
      </c>
      <c r="J48" s="48" t="n">
        <f aca="false">J47+I48</f>
        <v>283.950272342232</v>
      </c>
      <c r="K48" s="34" t="n">
        <f aca="false">K47+C48</f>
        <v>660000</v>
      </c>
      <c r="L48" s="45" t="n">
        <f aca="false">J48*H48</f>
        <v>2223.33063243968</v>
      </c>
      <c r="M48" s="34" t="n">
        <f aca="false">L48*B48</f>
        <v>856093.460020898</v>
      </c>
      <c r="N48" s="35" t="n">
        <f aca="false">M48-K48</f>
        <v>196093.460020898</v>
      </c>
      <c r="O48" s="36" t="n">
        <f aca="false">N48/K48</f>
        <v>0.297111303061966</v>
      </c>
      <c r="P48" s="35" t="n">
        <f aca="false">-C48</f>
        <v>-15000</v>
      </c>
    </row>
    <row r="49" customFormat="false" ht="15" hidden="false" customHeight="false" outlineLevel="0" collapsed="false">
      <c r="A49" s="43" t="n">
        <v>45170</v>
      </c>
      <c r="B49" s="44" t="n">
        <v>386.43</v>
      </c>
      <c r="C49" s="34" t="n">
        <f aca="false">Feltételezések!$B$5</f>
        <v>15000</v>
      </c>
      <c r="D49" s="34" t="n">
        <f aca="false">C49*Feltételezések!$B$6</f>
        <v>52.5</v>
      </c>
      <c r="E49" s="45" t="n">
        <f aca="false">(C49-D49)/B49</f>
        <v>38.6810030277152</v>
      </c>
      <c r="F49" s="46" t="n">
        <f aca="false">Feltételezések!$B$7</f>
        <v>0</v>
      </c>
      <c r="G49" s="45" t="n">
        <f aca="false">MAX(E49-F49,0)</f>
        <v>38.6810030277152</v>
      </c>
      <c r="H49" s="47" t="n">
        <v>7.66</v>
      </c>
      <c r="I49" s="48" t="n">
        <f aca="false">G49/H49</f>
        <v>5.04973929865734</v>
      </c>
      <c r="J49" s="48" t="n">
        <f aca="false">J48+I49</f>
        <v>289.000011640889</v>
      </c>
      <c r="K49" s="34" t="n">
        <f aca="false">K48+C49</f>
        <v>675000</v>
      </c>
      <c r="L49" s="45" t="n">
        <f aca="false">J49*H49</f>
        <v>2213.74008916921</v>
      </c>
      <c r="M49" s="34" t="n">
        <f aca="false">L49*B49</f>
        <v>855455.582657659</v>
      </c>
      <c r="N49" s="35" t="n">
        <f aca="false">M49-K49</f>
        <v>180455.582657659</v>
      </c>
      <c r="O49" s="36" t="n">
        <f aca="false">N49/K49</f>
        <v>0.267341603937273</v>
      </c>
      <c r="P49" s="35" t="n">
        <f aca="false">-C49</f>
        <v>-15000</v>
      </c>
    </row>
    <row r="50" customFormat="false" ht="15" hidden="false" customHeight="false" outlineLevel="0" collapsed="false">
      <c r="A50" s="43" t="n">
        <v>45200</v>
      </c>
      <c r="B50" s="44" t="n">
        <v>385.33</v>
      </c>
      <c r="C50" s="34" t="n">
        <f aca="false">Feltételezések!$B$5</f>
        <v>15000</v>
      </c>
      <c r="D50" s="34" t="n">
        <f aca="false">C50*Feltételezések!$B$6</f>
        <v>52.5</v>
      </c>
      <c r="E50" s="45" t="n">
        <f aca="false">(C50-D50)/B50</f>
        <v>38.7914255313627</v>
      </c>
      <c r="F50" s="46" t="n">
        <f aca="false">Feltételezések!$B$7</f>
        <v>0</v>
      </c>
      <c r="G50" s="45" t="n">
        <f aca="false">MAX(E50-F50,0)</f>
        <v>38.7914255313627</v>
      </c>
      <c r="H50" s="47" t="n">
        <v>7.68</v>
      </c>
      <c r="I50" s="48" t="n">
        <f aca="false">G50/H50</f>
        <v>5.05096686606286</v>
      </c>
      <c r="J50" s="48" t="n">
        <f aca="false">J49+I50</f>
        <v>294.050978506952</v>
      </c>
      <c r="K50" s="34" t="n">
        <f aca="false">K49+C50</f>
        <v>690000</v>
      </c>
      <c r="L50" s="45" t="n">
        <f aca="false">J50*H50</f>
        <v>2258.31151493339</v>
      </c>
      <c r="M50" s="34" t="n">
        <f aca="false">L50*B50</f>
        <v>870195.176049285</v>
      </c>
      <c r="N50" s="35" t="n">
        <f aca="false">M50-K50</f>
        <v>180195.176049285</v>
      </c>
      <c r="O50" s="36" t="n">
        <f aca="false">N50/K50</f>
        <v>0.261152429056934</v>
      </c>
      <c r="P50" s="35" t="n">
        <f aca="false">-C50</f>
        <v>-15000</v>
      </c>
    </row>
    <row r="51" customFormat="false" ht="15" hidden="false" customHeight="false" outlineLevel="0" collapsed="false">
      <c r="A51" s="43" t="n">
        <v>45231</v>
      </c>
      <c r="B51" s="44" t="n">
        <v>379.19</v>
      </c>
      <c r="C51" s="34" t="n">
        <f aca="false">Feltételezések!$B$5</f>
        <v>15000</v>
      </c>
      <c r="D51" s="34" t="n">
        <f aca="false">C51*Feltételezések!$B$6</f>
        <v>52.5</v>
      </c>
      <c r="E51" s="45" t="n">
        <f aca="false">(C51-D51)/B51</f>
        <v>39.4195522033809</v>
      </c>
      <c r="F51" s="46" t="n">
        <f aca="false">Feltételezések!$B$7</f>
        <v>0</v>
      </c>
      <c r="G51" s="45" t="n">
        <f aca="false">MAX(E51-F51,0)</f>
        <v>39.4195522033809</v>
      </c>
      <c r="H51" s="47" t="n">
        <v>7.28</v>
      </c>
      <c r="I51" s="48" t="n">
        <f aca="false">G51/H51</f>
        <v>5.41477365431056</v>
      </c>
      <c r="J51" s="48" t="n">
        <f aca="false">J50+I51</f>
        <v>299.465752161263</v>
      </c>
      <c r="K51" s="34" t="n">
        <f aca="false">K50+C51</f>
        <v>705000</v>
      </c>
      <c r="L51" s="45" t="n">
        <f aca="false">J51*H51</f>
        <v>2180.11067573399</v>
      </c>
      <c r="M51" s="34" t="n">
        <f aca="false">L51*B51</f>
        <v>826676.167131573</v>
      </c>
      <c r="N51" s="35" t="n">
        <f aca="false">M51-K51</f>
        <v>121676.167131573</v>
      </c>
      <c r="O51" s="36" t="n">
        <f aca="false">N51/K51</f>
        <v>0.172590307988047</v>
      </c>
      <c r="P51" s="35" t="n">
        <f aca="false">-C51</f>
        <v>-15000</v>
      </c>
    </row>
    <row r="52" customFormat="false" ht="15" hidden="false" customHeight="false" outlineLevel="0" collapsed="false">
      <c r="A52" s="43" t="n">
        <v>45261</v>
      </c>
      <c r="B52" s="44" t="n">
        <v>381.8</v>
      </c>
      <c r="C52" s="34" t="n">
        <f aca="false">Feltételezések!$B$5</f>
        <v>15000</v>
      </c>
      <c r="D52" s="34" t="n">
        <f aca="false">C52*Feltételezések!$B$6</f>
        <v>52.5</v>
      </c>
      <c r="E52" s="45" t="n">
        <f aca="false">(C52-D52)/B52</f>
        <v>39.1500785751703</v>
      </c>
      <c r="F52" s="46" t="n">
        <f aca="false">Feltételezések!$B$7</f>
        <v>0</v>
      </c>
      <c r="G52" s="45" t="n">
        <f aca="false">MAX(E52-F52,0)</f>
        <v>39.1500785751703</v>
      </c>
      <c r="H52" s="47" t="n">
        <v>7.77</v>
      </c>
      <c r="I52" s="48" t="n">
        <f aca="false">G52/H52</f>
        <v>5.03862015124456</v>
      </c>
      <c r="J52" s="48" t="n">
        <f aca="false">J51+I52</f>
        <v>304.504372312508</v>
      </c>
      <c r="K52" s="34" t="n">
        <f aca="false">K51+C52</f>
        <v>720000</v>
      </c>
      <c r="L52" s="45" t="n">
        <f aca="false">J52*H52</f>
        <v>2365.99897286818</v>
      </c>
      <c r="M52" s="34" t="n">
        <f aca="false">L52*B52</f>
        <v>903338.407841072</v>
      </c>
      <c r="N52" s="35" t="n">
        <f aca="false">M52-K52</f>
        <v>183338.407841072</v>
      </c>
      <c r="O52" s="36" t="n">
        <f aca="false">N52/K52</f>
        <v>0.254636677557045</v>
      </c>
      <c r="P52" s="35" t="n">
        <f aca="false">-C52</f>
        <v>-15000</v>
      </c>
    </row>
    <row r="53" customFormat="false" ht="15" hidden="false" customHeight="false" outlineLevel="0" collapsed="false">
      <c r="A53" s="43" t="n">
        <v>45292</v>
      </c>
      <c r="B53" s="44" t="n">
        <v>382.04</v>
      </c>
      <c r="C53" s="34" t="n">
        <f aca="false">Feltételezések!$B$5</f>
        <v>15000</v>
      </c>
      <c r="D53" s="34" t="n">
        <f aca="false">C53*Feltételezések!$B$6</f>
        <v>52.5</v>
      </c>
      <c r="E53" s="45" t="n">
        <f aca="false">(C53-D53)/B53</f>
        <v>39.1254842424877</v>
      </c>
      <c r="F53" s="46" t="n">
        <f aca="false">Feltételezések!$B$7</f>
        <v>0</v>
      </c>
      <c r="G53" s="45" t="n">
        <f aca="false">MAX(E53-F53,0)</f>
        <v>39.1254842424877</v>
      </c>
      <c r="H53" s="47" t="n">
        <v>7.96</v>
      </c>
      <c r="I53" s="48" t="n">
        <f aca="false">G53/H53</f>
        <v>4.91526183950851</v>
      </c>
      <c r="J53" s="48" t="n">
        <f aca="false">J52+I53</f>
        <v>309.419634152016</v>
      </c>
      <c r="K53" s="34" t="n">
        <f aca="false">K52+C53</f>
        <v>735000</v>
      </c>
      <c r="L53" s="45" t="n">
        <f aca="false">J53*H53</f>
        <v>2462.98028785005</v>
      </c>
      <c r="M53" s="34" t="n">
        <f aca="false">L53*B53</f>
        <v>940956.989170232</v>
      </c>
      <c r="N53" s="35" t="n">
        <f aca="false">M53-K53</f>
        <v>205956.989170232</v>
      </c>
      <c r="O53" s="36" t="n">
        <f aca="false">N53/K53</f>
        <v>0.280213590707799</v>
      </c>
      <c r="P53" s="35" t="n">
        <f aca="false">-C53</f>
        <v>-15000</v>
      </c>
    </row>
    <row r="54" customFormat="false" ht="15" hidden="false" customHeight="false" outlineLevel="0" collapsed="false">
      <c r="A54" s="43" t="n">
        <v>45323</v>
      </c>
      <c r="B54" s="44" t="n">
        <v>388.04</v>
      </c>
      <c r="C54" s="34" t="n">
        <f aca="false">Feltételezések!$B$5</f>
        <v>15000</v>
      </c>
      <c r="D54" s="34" t="n">
        <f aca="false">C54*Feltételezések!$B$6</f>
        <v>52.5</v>
      </c>
      <c r="E54" s="45" t="n">
        <f aca="false">(C54-D54)/B54</f>
        <v>38.5205133491393</v>
      </c>
      <c r="F54" s="46" t="n">
        <f aca="false">Feltételezések!$B$7</f>
        <v>0</v>
      </c>
      <c r="G54" s="45" t="n">
        <f aca="false">MAX(E54-F54,0)</f>
        <v>38.5205133491393</v>
      </c>
      <c r="H54" s="47" t="n">
        <v>7.86</v>
      </c>
      <c r="I54" s="48" t="n">
        <f aca="false">G54/H54</f>
        <v>4.90082867037395</v>
      </c>
      <c r="J54" s="48" t="n">
        <f aca="false">J53+I54</f>
        <v>314.32046282239</v>
      </c>
      <c r="K54" s="34" t="n">
        <f aca="false">K53+C54</f>
        <v>750000</v>
      </c>
      <c r="L54" s="45" t="n">
        <f aca="false">J54*H54</f>
        <v>2470.55883778399</v>
      </c>
      <c r="M54" s="34" t="n">
        <f aca="false">L54*B54</f>
        <v>958675.651413698</v>
      </c>
      <c r="N54" s="35" t="n">
        <f aca="false">M54-K54</f>
        <v>208675.651413698</v>
      </c>
      <c r="O54" s="36" t="n">
        <f aca="false">N54/K54</f>
        <v>0.27823420188493</v>
      </c>
      <c r="P54" s="35" t="n">
        <f aca="false">-C54</f>
        <v>-15000</v>
      </c>
    </row>
    <row r="55" customFormat="false" ht="15" hidden="false" customHeight="false" outlineLevel="0" collapsed="false">
      <c r="A55" s="43" t="n">
        <v>45352</v>
      </c>
      <c r="B55" s="44" t="n">
        <v>395.09</v>
      </c>
      <c r="C55" s="34" t="n">
        <f aca="false">Feltételezések!$B$5</f>
        <v>15000</v>
      </c>
      <c r="D55" s="34" t="n">
        <f aca="false">C55*Feltételezések!$B$6</f>
        <v>52.5</v>
      </c>
      <c r="E55" s="45" t="n">
        <f aca="false">(C55-D55)/B55</f>
        <v>37.8331519400643</v>
      </c>
      <c r="F55" s="46" t="n">
        <f aca="false">Feltételezések!$B$7</f>
        <v>0</v>
      </c>
      <c r="G55" s="45" t="n">
        <f aca="false">MAX(E55-F55,0)</f>
        <v>37.8331519400643</v>
      </c>
      <c r="H55" s="47" t="n">
        <v>8.07</v>
      </c>
      <c r="I55" s="48" t="n">
        <f aca="false">G55/H55</f>
        <v>4.68812291698442</v>
      </c>
      <c r="J55" s="48" t="n">
        <f aca="false">J54+I55</f>
        <v>319.008585739374</v>
      </c>
      <c r="K55" s="34" t="n">
        <f aca="false">K54+C55</f>
        <v>765000</v>
      </c>
      <c r="L55" s="45" t="n">
        <f aca="false">J55*H55</f>
        <v>2574.39928691675</v>
      </c>
      <c r="M55" s="34" t="n">
        <f aca="false">L55*B55</f>
        <v>1017119.41426794</v>
      </c>
      <c r="N55" s="35" t="n">
        <f aca="false">M55-K55</f>
        <v>252119.414267939</v>
      </c>
      <c r="O55" s="36" t="n">
        <f aca="false">N55/K55</f>
        <v>0.329567861788156</v>
      </c>
      <c r="P55" s="35" t="n">
        <f aca="false">-C55</f>
        <v>-15000</v>
      </c>
    </row>
    <row r="56" customFormat="false" ht="15" hidden="false" customHeight="false" outlineLevel="0" collapsed="false">
      <c r="A56" s="43" t="n">
        <v>45383</v>
      </c>
      <c r="B56" s="44" t="n">
        <v>392.41</v>
      </c>
      <c r="C56" s="34" t="n">
        <f aca="false">Feltételezések!$B$5</f>
        <v>15000</v>
      </c>
      <c r="D56" s="34" t="n">
        <f aca="false">C56*Feltételezések!$B$6</f>
        <v>52.5</v>
      </c>
      <c r="E56" s="45" t="n">
        <f aca="false">(C56-D56)/B56</f>
        <v>38.0915369129227</v>
      </c>
      <c r="F56" s="46" t="n">
        <f aca="false">Feltételezések!$B$7</f>
        <v>0</v>
      </c>
      <c r="G56" s="45" t="n">
        <f aca="false">MAX(E56-F56,0)</f>
        <v>38.0915369129227</v>
      </c>
      <c r="H56" s="47" t="n">
        <v>8.42</v>
      </c>
      <c r="I56" s="48" t="n">
        <f aca="false">G56/H56</f>
        <v>4.52393550034712</v>
      </c>
      <c r="J56" s="48" t="n">
        <f aca="false">J55+I56</f>
        <v>323.532521239721</v>
      </c>
      <c r="K56" s="34" t="n">
        <f aca="false">K55+C56</f>
        <v>780000</v>
      </c>
      <c r="L56" s="45" t="n">
        <f aca="false">J56*H56</f>
        <v>2724.14382883845</v>
      </c>
      <c r="M56" s="34" t="n">
        <f aca="false">L56*B56</f>
        <v>1068981.2798745</v>
      </c>
      <c r="N56" s="35" t="n">
        <f aca="false">M56-K56</f>
        <v>288981.279874498</v>
      </c>
      <c r="O56" s="36" t="n">
        <f aca="false">N56/K56</f>
        <v>0.370488820351921</v>
      </c>
      <c r="P56" s="35" t="n">
        <f aca="false">-C56</f>
        <v>-15000</v>
      </c>
    </row>
    <row r="57" customFormat="false" ht="15" hidden="false" customHeight="false" outlineLevel="0" collapsed="false">
      <c r="A57" s="43" t="n">
        <v>45413</v>
      </c>
      <c r="B57" s="44" t="n">
        <v>387.18</v>
      </c>
      <c r="C57" s="34" t="n">
        <f aca="false">Feltételezések!$B$5</f>
        <v>15000</v>
      </c>
      <c r="D57" s="34" t="n">
        <f aca="false">C57*Feltételezések!$B$6</f>
        <v>52.5</v>
      </c>
      <c r="E57" s="45" t="n">
        <f aca="false">(C57-D57)/B57</f>
        <v>38.6060746939408</v>
      </c>
      <c r="F57" s="46" t="n">
        <f aca="false">Feltételezések!$B$7</f>
        <v>0</v>
      </c>
      <c r="G57" s="45" t="n">
        <f aca="false">MAX(E57-F57,0)</f>
        <v>38.6060746939408</v>
      </c>
      <c r="H57" s="47" t="n">
        <v>8.49</v>
      </c>
      <c r="I57" s="48" t="n">
        <f aca="false">G57/H57</f>
        <v>4.54724083556429</v>
      </c>
      <c r="J57" s="48" t="n">
        <f aca="false">J56+I57</f>
        <v>328.079762075286</v>
      </c>
      <c r="K57" s="34" t="n">
        <f aca="false">K56+C57</f>
        <v>795000</v>
      </c>
      <c r="L57" s="45" t="n">
        <f aca="false">J57*H57</f>
        <v>2785.39718001918</v>
      </c>
      <c r="M57" s="34" t="n">
        <f aca="false">L57*B57</f>
        <v>1078450.08015982</v>
      </c>
      <c r="N57" s="35" t="n">
        <f aca="false">M57-K57</f>
        <v>283450.080159825</v>
      </c>
      <c r="O57" s="36" t="n">
        <f aca="false">N57/K57</f>
        <v>0.356540981333113</v>
      </c>
      <c r="P57" s="35" t="n">
        <f aca="false">-C57</f>
        <v>-15000</v>
      </c>
    </row>
    <row r="58" customFormat="false" ht="15" hidden="false" customHeight="false" outlineLevel="0" collapsed="false">
      <c r="A58" s="43" t="n">
        <v>45444</v>
      </c>
      <c r="B58" s="44" t="n">
        <v>394.76</v>
      </c>
      <c r="C58" s="34" t="n">
        <f aca="false">Feltételezések!$B$5</f>
        <v>15000</v>
      </c>
      <c r="D58" s="34" t="n">
        <f aca="false">C58*Feltételezések!$B$6</f>
        <v>52.5</v>
      </c>
      <c r="E58" s="45" t="n">
        <f aca="false">(C58-D58)/B58</f>
        <v>37.8647785996555</v>
      </c>
      <c r="F58" s="46" t="n">
        <f aca="false">Feltételezések!$B$7</f>
        <v>0</v>
      </c>
      <c r="G58" s="45" t="n">
        <f aca="false">MAX(E58-F58,0)</f>
        <v>37.8647785996555</v>
      </c>
      <c r="H58" s="47" t="n">
        <v>8.84</v>
      </c>
      <c r="I58" s="48" t="n">
        <f aca="false">G58/H58</f>
        <v>4.28334599543614</v>
      </c>
      <c r="J58" s="48" t="n">
        <f aca="false">J57+I58</f>
        <v>332.363108070722</v>
      </c>
      <c r="K58" s="34" t="n">
        <f aca="false">K57+C58</f>
        <v>810000</v>
      </c>
      <c r="L58" s="45" t="n">
        <f aca="false">J58*H58</f>
        <v>2938.08987534518</v>
      </c>
      <c r="M58" s="34" t="n">
        <f aca="false">L58*B58</f>
        <v>1159840.35919126</v>
      </c>
      <c r="N58" s="35" t="n">
        <f aca="false">M58-K58</f>
        <v>349840.359191264</v>
      </c>
      <c r="O58" s="36" t="n">
        <f aca="false">N58/K58</f>
        <v>0.431901678013906</v>
      </c>
      <c r="P58" s="35" t="n">
        <f aca="false">-C58</f>
        <v>-15000</v>
      </c>
    </row>
    <row r="59" customFormat="false" ht="15" hidden="false" customHeight="false" outlineLevel="0" collapsed="false">
      <c r="A59" s="43" t="n">
        <v>45474</v>
      </c>
      <c r="B59" s="44" t="n">
        <v>392.84</v>
      </c>
      <c r="C59" s="34" t="n">
        <f aca="false">Feltételezések!$B$5</f>
        <v>15000</v>
      </c>
      <c r="D59" s="34" t="n">
        <f aca="false">C59*Feltételezések!$B$6</f>
        <v>52.5</v>
      </c>
      <c r="E59" s="45" t="n">
        <f aca="false">(C59-D59)/B59</f>
        <v>38.0498421749313</v>
      </c>
      <c r="F59" s="46" t="n">
        <f aca="false">Feltételezések!$B$7</f>
        <v>0</v>
      </c>
      <c r="G59" s="45" t="n">
        <f aca="false">MAX(E59-F59,0)</f>
        <v>38.0498421749313</v>
      </c>
      <c r="H59" s="47" t="n">
        <v>8.59</v>
      </c>
      <c r="I59" s="48" t="n">
        <f aca="false">G59/H59</f>
        <v>4.42955089347279</v>
      </c>
      <c r="J59" s="48" t="n">
        <f aca="false">J58+I59</f>
        <v>336.792658964195</v>
      </c>
      <c r="K59" s="34" t="n">
        <f aca="false">K58+C59</f>
        <v>825000</v>
      </c>
      <c r="L59" s="45" t="n">
        <f aca="false">J59*H59</f>
        <v>2893.04894050243</v>
      </c>
      <c r="M59" s="34" t="n">
        <f aca="false">L59*B59</f>
        <v>1136505.34578698</v>
      </c>
      <c r="N59" s="35" t="n">
        <f aca="false">M59-K59</f>
        <v>311505.345786975</v>
      </c>
      <c r="O59" s="36" t="n">
        <f aca="false">N59/K59</f>
        <v>0.377582237317546</v>
      </c>
      <c r="P59" s="35" t="n">
        <f aca="false">-C59</f>
        <v>-15000</v>
      </c>
    </row>
    <row r="60" customFormat="false" ht="15" hidden="false" customHeight="false" outlineLevel="0" collapsed="false">
      <c r="A60" s="43" t="n">
        <v>45505</v>
      </c>
      <c r="B60" s="44" t="n">
        <v>394.7</v>
      </c>
      <c r="C60" s="34" t="n">
        <f aca="false">Feltételezések!$B$5</f>
        <v>15000</v>
      </c>
      <c r="D60" s="34" t="n">
        <f aca="false">C60*Feltételezések!$B$6</f>
        <v>52.5</v>
      </c>
      <c r="E60" s="45" t="n">
        <f aca="false">(C60-D60)/B60</f>
        <v>37.8705345832278</v>
      </c>
      <c r="F60" s="46" t="n">
        <f aca="false">Feltételezések!$B$7</f>
        <v>0</v>
      </c>
      <c r="G60" s="45" t="n">
        <f aca="false">MAX(E60-F60,0)</f>
        <v>37.8705345832278</v>
      </c>
      <c r="H60" s="47" t="n">
        <v>8.59</v>
      </c>
      <c r="I60" s="48" t="n">
        <f aca="false">G60/H60</f>
        <v>4.40867690142349</v>
      </c>
      <c r="J60" s="48" t="n">
        <f aca="false">J59+I60</f>
        <v>341.201335865618</v>
      </c>
      <c r="K60" s="34" t="n">
        <f aca="false">K59+C60</f>
        <v>840000</v>
      </c>
      <c r="L60" s="45" t="n">
        <f aca="false">J60*H60</f>
        <v>2930.91947508566</v>
      </c>
      <c r="M60" s="34" t="n">
        <f aca="false">L60*B60</f>
        <v>1156833.91681631</v>
      </c>
      <c r="N60" s="35" t="n">
        <f aca="false">M60-K60</f>
        <v>316833.91681631</v>
      </c>
      <c r="O60" s="36" t="n">
        <f aca="false">N60/K60</f>
        <v>0.377183234305131</v>
      </c>
      <c r="P60" s="35" t="n">
        <f aca="false">-C60</f>
        <v>-15000</v>
      </c>
    </row>
    <row r="61" customFormat="false" ht="15" hidden="false" customHeight="false" outlineLevel="0" collapsed="false">
      <c r="A61" s="43" t="n">
        <v>45536</v>
      </c>
      <c r="B61" s="44" t="n">
        <v>394.86</v>
      </c>
      <c r="C61" s="34" t="n">
        <f aca="false">Feltételezések!$B$5</f>
        <v>15000</v>
      </c>
      <c r="D61" s="34" t="n">
        <f aca="false">C61*Feltételezések!$B$6</f>
        <v>52.5</v>
      </c>
      <c r="E61" s="45" t="n">
        <f aca="false">(C61-D61)/B61</f>
        <v>37.8551891809755</v>
      </c>
      <c r="F61" s="46" t="n">
        <f aca="false">Feltételezések!$B$7</f>
        <v>0</v>
      </c>
      <c r="G61" s="45" t="n">
        <f aca="false">MAX(E61-F61,0)</f>
        <v>37.8551891809755</v>
      </c>
      <c r="H61" s="47" t="n">
        <v>8.83</v>
      </c>
      <c r="I61" s="48" t="n">
        <f aca="false">G61/H61</f>
        <v>4.28711089252271</v>
      </c>
      <c r="J61" s="48" t="n">
        <f aca="false">J60+I61</f>
        <v>345.488446758141</v>
      </c>
      <c r="K61" s="34" t="n">
        <f aca="false">K60+C61</f>
        <v>855000</v>
      </c>
      <c r="L61" s="45" t="n">
        <f aca="false">J61*H61</f>
        <v>3050.66298487438</v>
      </c>
      <c r="M61" s="34" t="n">
        <f aca="false">L61*B61</f>
        <v>1204584.7862075</v>
      </c>
      <c r="N61" s="35" t="n">
        <f aca="false">M61-K61</f>
        <v>349584.786207499</v>
      </c>
      <c r="O61" s="36" t="n">
        <f aca="false">N61/K61</f>
        <v>0.408871094979531</v>
      </c>
      <c r="P61" s="35" t="n">
        <f aca="false">-C61</f>
        <v>-15000</v>
      </c>
    </row>
    <row r="62" customFormat="false" ht="15" hidden="false" customHeight="false" outlineLevel="0" collapsed="false">
      <c r="A62" s="43" t="n">
        <v>45566</v>
      </c>
      <c r="B62" s="44" t="n">
        <v>401.9</v>
      </c>
      <c r="C62" s="34" t="n">
        <f aca="false">Feltételezések!$B$5</f>
        <v>15000</v>
      </c>
      <c r="D62" s="34" t="n">
        <f aca="false">C62*Feltételezések!$B$6</f>
        <v>52.5</v>
      </c>
      <c r="E62" s="45" t="n">
        <f aca="false">(C62-D62)/B62</f>
        <v>37.1920875839761</v>
      </c>
      <c r="F62" s="46" t="n">
        <f aca="false">Feltételezések!$B$7</f>
        <v>0</v>
      </c>
      <c r="G62" s="45" t="n">
        <f aca="false">MAX(E62-F62,0)</f>
        <v>37.1920875839761</v>
      </c>
      <c r="H62" s="47" t="n">
        <v>8.8</v>
      </c>
      <c r="I62" s="48" t="n">
        <f aca="false">G62/H62</f>
        <v>4.2263735890882</v>
      </c>
      <c r="J62" s="48" t="n">
        <f aca="false">J61+I62</f>
        <v>349.714820347229</v>
      </c>
      <c r="K62" s="34" t="n">
        <f aca="false">K61+C62</f>
        <v>870000</v>
      </c>
      <c r="L62" s="45" t="n">
        <f aca="false">J62*H62</f>
        <v>3077.49041905562</v>
      </c>
      <c r="M62" s="34" t="n">
        <f aca="false">L62*B62</f>
        <v>1236843.39941845</v>
      </c>
      <c r="N62" s="35" t="n">
        <f aca="false">M62-K62</f>
        <v>366843.399418452</v>
      </c>
      <c r="O62" s="36" t="n">
        <f aca="false">N62/K62</f>
        <v>0.421659079791324</v>
      </c>
      <c r="P62" s="35" t="n">
        <f aca="false">-C62</f>
        <v>-15000</v>
      </c>
    </row>
    <row r="63" customFormat="false" ht="15" hidden="false" customHeight="false" outlineLevel="0" collapsed="false">
      <c r="A63" s="43" t="n">
        <v>45597</v>
      </c>
      <c r="B63" s="44" t="n">
        <v>409.25</v>
      </c>
      <c r="C63" s="34" t="n">
        <f aca="false">Feltételezések!$B$5</f>
        <v>15000</v>
      </c>
      <c r="D63" s="34" t="n">
        <f aca="false">C63*Feltételezések!$B$6</f>
        <v>52.5</v>
      </c>
      <c r="E63" s="45" t="n">
        <f aca="false">(C63-D63)/B63</f>
        <v>36.5241295051924</v>
      </c>
      <c r="F63" s="46" t="n">
        <f aca="false">Feltételezések!$B$7</f>
        <v>0</v>
      </c>
      <c r="G63" s="45" t="n">
        <f aca="false">MAX(E63-F63,0)</f>
        <v>36.5241295051924</v>
      </c>
      <c r="H63" s="47" t="n">
        <v>8.76</v>
      </c>
      <c r="I63" s="48" t="n">
        <f aca="false">G63/H63</f>
        <v>4.16942117639183</v>
      </c>
      <c r="J63" s="48" t="n">
        <f aca="false">J62+I63</f>
        <v>353.884241523621</v>
      </c>
      <c r="K63" s="34" t="n">
        <f aca="false">K62+C63</f>
        <v>885000</v>
      </c>
      <c r="L63" s="45" t="n">
        <f aca="false">J63*H63</f>
        <v>3100.02595574692</v>
      </c>
      <c r="M63" s="34" t="n">
        <f aca="false">L63*B63</f>
        <v>1268685.62238943</v>
      </c>
      <c r="N63" s="35" t="n">
        <f aca="false">M63-K63</f>
        <v>383685.622389427</v>
      </c>
      <c r="O63" s="36" t="n">
        <f aca="false">N63/K63</f>
        <v>0.433543076146245</v>
      </c>
      <c r="P63" s="35" t="n">
        <f aca="false">-C63</f>
        <v>-15000</v>
      </c>
    </row>
    <row r="64" customFormat="false" ht="15" hidden="false" customHeight="false" outlineLevel="0" collapsed="false">
      <c r="A64" s="43" t="n">
        <v>45627</v>
      </c>
      <c r="B64" s="44" t="n">
        <v>411.99</v>
      </c>
      <c r="C64" s="34" t="n">
        <f aca="false">Feltételezések!$B$5</f>
        <v>15000</v>
      </c>
      <c r="D64" s="34" t="n">
        <f aca="false">C64*Feltételezések!$B$6</f>
        <v>52.5</v>
      </c>
      <c r="E64" s="45" t="n">
        <f aca="false">(C64-D64)/B64</f>
        <v>36.2812204179713</v>
      </c>
      <c r="F64" s="46" t="n">
        <f aca="false">Feltételezések!$B$7</f>
        <v>0</v>
      </c>
      <c r="G64" s="45" t="n">
        <f aca="false">MAX(E64-F64,0)</f>
        <v>36.2812204179713</v>
      </c>
      <c r="H64" s="47" t="n">
        <v>8.73</v>
      </c>
      <c r="I64" s="48" t="n">
        <f aca="false">G64/H64</f>
        <v>4.15592444650301</v>
      </c>
      <c r="J64" s="48" t="n">
        <f aca="false">J63+I64</f>
        <v>358.040165970124</v>
      </c>
      <c r="K64" s="34" t="n">
        <f aca="false">K63+C64</f>
        <v>900000</v>
      </c>
      <c r="L64" s="45" t="n">
        <f aca="false">J64*H64</f>
        <v>3125.69064891918</v>
      </c>
      <c r="M64" s="34" t="n">
        <f aca="false">L64*B64</f>
        <v>1287753.29044821</v>
      </c>
      <c r="N64" s="35" t="n">
        <f aca="false">M64-K64</f>
        <v>387753.290448214</v>
      </c>
      <c r="O64" s="36" t="n">
        <f aca="false">N64/K64</f>
        <v>0.430836989386904</v>
      </c>
      <c r="P64" s="35" t="n">
        <f aca="false">-C64</f>
        <v>-15000</v>
      </c>
    </row>
    <row r="65" customFormat="false" ht="15" hidden="false" customHeight="false" outlineLevel="0" collapsed="false">
      <c r="A65" s="43" t="n">
        <v>45658</v>
      </c>
      <c r="B65" s="44" t="n">
        <v>411.73</v>
      </c>
      <c r="C65" s="34" t="n">
        <f aca="false">Feltételezések!$B$5</f>
        <v>15000</v>
      </c>
      <c r="D65" s="34" t="n">
        <f aca="false">C65*Feltételezések!$B$6</f>
        <v>52.5</v>
      </c>
      <c r="E65" s="45" t="n">
        <f aca="false">(C65-D65)/B65</f>
        <v>36.3041313482136</v>
      </c>
      <c r="F65" s="46" t="n">
        <f aca="false">Feltételezések!$B$7</f>
        <v>0</v>
      </c>
      <c r="G65" s="45" t="n">
        <f aca="false">MAX(E65-F65,0)</f>
        <v>36.3041313482136</v>
      </c>
      <c r="H65" s="47" t="n">
        <v>8.75</v>
      </c>
      <c r="I65" s="48" t="n">
        <f aca="false">G65/H65</f>
        <v>4.14904358265299</v>
      </c>
      <c r="J65" s="48" t="n">
        <f aca="false">J64+I65</f>
        <v>362.189209552777</v>
      </c>
      <c r="K65" s="34" t="n">
        <f aca="false">K64+C65</f>
        <v>915000</v>
      </c>
      <c r="L65" s="45" t="n">
        <f aca="false">J65*H65</f>
        <v>3169.1555835868</v>
      </c>
      <c r="M65" s="34" t="n">
        <f aca="false">L65*B65</f>
        <v>1304836.42843019</v>
      </c>
      <c r="N65" s="35" t="n">
        <f aca="false">M65-K65</f>
        <v>389836.428430193</v>
      </c>
      <c r="O65" s="36" t="n">
        <f aca="false">N65/K65</f>
        <v>0.426050741453762</v>
      </c>
      <c r="P65" s="35" t="n">
        <f aca="false">-C65</f>
        <v>-15000</v>
      </c>
    </row>
    <row r="66" customFormat="false" ht="15" hidden="false" customHeight="false" outlineLevel="0" collapsed="false">
      <c r="A66" s="43" t="n">
        <v>45689</v>
      </c>
      <c r="B66" s="44" t="n">
        <v>403.13</v>
      </c>
      <c r="C66" s="34" t="n">
        <f aca="false">Feltételezések!$B$5</f>
        <v>15000</v>
      </c>
      <c r="D66" s="34" t="n">
        <f aca="false">C66*Feltételezések!$B$6</f>
        <v>52.5</v>
      </c>
      <c r="E66" s="45" t="n">
        <f aca="false">(C66-D66)/B66</f>
        <v>37.0786098777069</v>
      </c>
      <c r="F66" s="46" t="n">
        <f aca="false">Feltételezések!$B$7</f>
        <v>0</v>
      </c>
      <c r="G66" s="45" t="n">
        <f aca="false">MAX(E66-F66,0)</f>
        <v>37.0786098777069</v>
      </c>
      <c r="H66" s="47" t="n">
        <v>9.35</v>
      </c>
      <c r="I66" s="48" t="n">
        <f aca="false">G66/H66</f>
        <v>3.96562672488844</v>
      </c>
      <c r="J66" s="48" t="n">
        <f aca="false">J65+I66</f>
        <v>366.154836277665</v>
      </c>
      <c r="K66" s="34" t="n">
        <f aca="false">K65+C66</f>
        <v>930000</v>
      </c>
      <c r="L66" s="45" t="n">
        <f aca="false">J66*H66</f>
        <v>3423.54771919617</v>
      </c>
      <c r="M66" s="34" t="n">
        <f aca="false">L66*B66</f>
        <v>1380134.79203955</v>
      </c>
      <c r="N66" s="35" t="n">
        <f aca="false">M66-K66</f>
        <v>450134.792039553</v>
      </c>
      <c r="O66" s="36" t="n">
        <f aca="false">N66/K66</f>
        <v>0.484015905418874</v>
      </c>
      <c r="P66" s="35" t="n">
        <f aca="false">-C66</f>
        <v>-15000</v>
      </c>
    </row>
    <row r="67" customFormat="false" ht="15" hidden="false" customHeight="false" outlineLevel="0" collapsed="false">
      <c r="A67" s="43" t="n">
        <v>45717</v>
      </c>
      <c r="B67" s="44" t="n">
        <v>399.81</v>
      </c>
      <c r="C67" s="34" t="n">
        <f aca="false">Feltételezések!$B$5</f>
        <v>15000</v>
      </c>
      <c r="D67" s="34" t="n">
        <f aca="false">C67*Feltételezések!$B$6</f>
        <v>52.5</v>
      </c>
      <c r="E67" s="45" t="n">
        <f aca="false">(C67-D67)/B67</f>
        <v>37.386508591581</v>
      </c>
      <c r="F67" s="46" t="n">
        <f aca="false">Feltételezések!$B$7</f>
        <v>0</v>
      </c>
      <c r="G67" s="45" t="n">
        <f aca="false">MAX(E67-F67,0)</f>
        <v>37.386508591581</v>
      </c>
      <c r="H67" s="47" t="n">
        <v>9.85</v>
      </c>
      <c r="I67" s="48" t="n">
        <f aca="false">G67/H67</f>
        <v>3.7955846285869</v>
      </c>
      <c r="J67" s="48" t="n">
        <f aca="false">J66+I67</f>
        <v>369.950420906252</v>
      </c>
      <c r="K67" s="34" t="n">
        <f aca="false">K66+C67</f>
        <v>945000</v>
      </c>
      <c r="L67" s="45" t="n">
        <f aca="false">J67*H67</f>
        <v>3644.01164592659</v>
      </c>
      <c r="M67" s="34" t="n">
        <f aca="false">L67*B67</f>
        <v>1456912.29615791</v>
      </c>
      <c r="N67" s="35" t="n">
        <f aca="false">M67-K67</f>
        <v>511912.296157908</v>
      </c>
      <c r="O67" s="36" t="n">
        <f aca="false">N67/K67</f>
        <v>0.541706133500432</v>
      </c>
      <c r="P67" s="35" t="n">
        <f aca="false">-C67</f>
        <v>-15000</v>
      </c>
    </row>
    <row r="68" customFormat="false" ht="15" hidden="false" customHeight="false" outlineLevel="0" collapsed="false">
      <c r="A68" s="43" t="n">
        <v>45748</v>
      </c>
      <c r="B68" s="44" t="n">
        <v>406.44</v>
      </c>
      <c r="C68" s="34" t="n">
        <f aca="false">Feltételezések!$B$5</f>
        <v>15000</v>
      </c>
      <c r="D68" s="34" t="n">
        <f aca="false">C68*Feltételezések!$B$6</f>
        <v>52.5</v>
      </c>
      <c r="E68" s="45" t="n">
        <f aca="false">(C68-D68)/B68</f>
        <v>36.7766459994095</v>
      </c>
      <c r="F68" s="46" t="n">
        <f aca="false">Feltételezések!$B$7</f>
        <v>0</v>
      </c>
      <c r="G68" s="45" t="n">
        <f aca="false">MAX(E68-F68,0)</f>
        <v>36.7766459994095</v>
      </c>
      <c r="H68" s="47" t="n">
        <v>9.71</v>
      </c>
      <c r="I68" s="48" t="n">
        <f aca="false">G68/H68</f>
        <v>3.78750216265803</v>
      </c>
      <c r="J68" s="48" t="n">
        <f aca="false">J67+I68</f>
        <v>373.73792306891</v>
      </c>
      <c r="K68" s="34" t="n">
        <f aca="false">K67+C68</f>
        <v>960000</v>
      </c>
      <c r="L68" s="45" t="n">
        <f aca="false">J68*H68</f>
        <v>3628.99523299912</v>
      </c>
      <c r="M68" s="34" t="n">
        <f aca="false">L68*B68</f>
        <v>1474968.82250016</v>
      </c>
      <c r="N68" s="35" t="n">
        <f aca="false">M68-K68</f>
        <v>514968.822500162</v>
      </c>
      <c r="O68" s="36" t="n">
        <f aca="false">N68/K68</f>
        <v>0.536425856771002</v>
      </c>
      <c r="P68" s="35" t="n">
        <f aca="false">-C68</f>
        <v>-15000</v>
      </c>
    </row>
    <row r="69" customFormat="false" ht="15" hidden="false" customHeight="false" outlineLevel="0" collapsed="false">
      <c r="A69" s="43" t="n">
        <v>45778</v>
      </c>
      <c r="B69" s="44" t="n">
        <v>403.94</v>
      </c>
      <c r="C69" s="34" t="n">
        <f aca="false">Feltételezések!$B$5</f>
        <v>15000</v>
      </c>
      <c r="D69" s="34" t="n">
        <f aca="false">C69*Feltételezések!$B$6</f>
        <v>52.5</v>
      </c>
      <c r="E69" s="45" t="n">
        <f aca="false">(C69-D69)/B69</f>
        <v>37.0042580581275</v>
      </c>
      <c r="F69" s="46" t="n">
        <f aca="false">Feltételezések!$B$7</f>
        <v>0</v>
      </c>
      <c r="G69" s="45" t="n">
        <f aca="false">MAX(E69-F69,0)</f>
        <v>37.0042580581275</v>
      </c>
      <c r="H69" s="47" t="n">
        <v>9.57</v>
      </c>
      <c r="I69" s="48" t="n">
        <f aca="false">G69/H69</f>
        <v>3.86669363198824</v>
      </c>
      <c r="J69" s="48" t="n">
        <f aca="false">J68+I69</f>
        <v>377.604616700899</v>
      </c>
      <c r="K69" s="34" t="n">
        <f aca="false">K68+C69</f>
        <v>975000</v>
      </c>
      <c r="L69" s="45" t="n">
        <f aca="false">J69*H69</f>
        <v>3613.6761818276</v>
      </c>
      <c r="M69" s="34" t="n">
        <f aca="false">L69*B69</f>
        <v>1459708.35688744</v>
      </c>
      <c r="N69" s="35" t="n">
        <f aca="false">M69-K69</f>
        <v>484708.35688744</v>
      </c>
      <c r="O69" s="36" t="n">
        <f aca="false">N69/K69</f>
        <v>0.497136776294811</v>
      </c>
      <c r="P69" s="35" t="n">
        <f aca="false">-C69</f>
        <v>-15000</v>
      </c>
    </row>
    <row r="70" customFormat="false" ht="15" hidden="false" customHeight="false" outlineLevel="0" collapsed="false">
      <c r="A70" s="43" t="n">
        <v>45809</v>
      </c>
      <c r="B70" s="44" t="n">
        <v>402.08</v>
      </c>
      <c r="C70" s="34" t="n">
        <f aca="false">Feltételezések!$B$5</f>
        <v>15000</v>
      </c>
      <c r="D70" s="34" t="n">
        <f aca="false">C70*Feltételezések!$B$6</f>
        <v>52.5</v>
      </c>
      <c r="E70" s="45" t="n">
        <f aca="false">(C70-D70)/B70</f>
        <v>37.1754377238361</v>
      </c>
      <c r="F70" s="46" t="n">
        <f aca="false">Feltételezések!$B$7</f>
        <v>0</v>
      </c>
      <c r="G70" s="45" t="n">
        <f aca="false">MAX(E70-F70,0)</f>
        <v>37.1754377238361</v>
      </c>
      <c r="H70" s="47" t="n">
        <v>10.14</v>
      </c>
      <c r="I70" s="48" t="n">
        <f aca="false">G70/H70</f>
        <v>3.66621673805089</v>
      </c>
      <c r="J70" s="48" t="n">
        <f aca="false">J69+I70</f>
        <v>381.270833438949</v>
      </c>
      <c r="K70" s="34" t="n">
        <f aca="false">K69+C70</f>
        <v>990000</v>
      </c>
      <c r="L70" s="45" t="n">
        <f aca="false">J70*H70</f>
        <v>3866.08625107095</v>
      </c>
      <c r="M70" s="34" t="n">
        <f aca="false">L70*B70</f>
        <v>1554475.95983061</v>
      </c>
      <c r="N70" s="35" t="n">
        <f aca="false">M70-K70</f>
        <v>564475.959830607</v>
      </c>
      <c r="O70" s="36" t="n">
        <f aca="false">N70/K70</f>
        <v>0.570177737202633</v>
      </c>
      <c r="P70" s="35" t="n">
        <f aca="false">-C70</f>
        <v>-15000</v>
      </c>
    </row>
    <row r="71" customFormat="false" ht="15" hidden="false" customHeight="false" outlineLevel="0" collapsed="false">
      <c r="A71" s="43" t="n">
        <v>45839</v>
      </c>
      <c r="B71" s="44" t="n">
        <v>399.19</v>
      </c>
      <c r="C71" s="34" t="n">
        <f aca="false">Feltételezések!$B$5</f>
        <v>15000</v>
      </c>
      <c r="D71" s="34" t="n">
        <f aca="false">C71*Feltételezések!$B$6</f>
        <v>52.5</v>
      </c>
      <c r="E71" s="45" t="n">
        <f aca="false">(C71-D71)/B71</f>
        <v>37.4445752649114</v>
      </c>
      <c r="F71" s="46" t="n">
        <f aca="false">Feltételezések!$B$7</f>
        <v>0</v>
      </c>
      <c r="G71" s="45" t="n">
        <f aca="false">MAX(E71-F71,0)</f>
        <v>37.4445752649114</v>
      </c>
      <c r="H71" s="47" t="n">
        <v>10.1</v>
      </c>
      <c r="I71" s="48" t="n">
        <f aca="false">G71/H71</f>
        <v>3.70738368959519</v>
      </c>
      <c r="J71" s="48" t="n">
        <f aca="false">J70+I71</f>
        <v>384.978217128545</v>
      </c>
      <c r="K71" s="34" t="n">
        <f aca="false">K70+C71</f>
        <v>1005000</v>
      </c>
      <c r="L71" s="45" t="n">
        <f aca="false">J71*H71</f>
        <v>3888.2799929983</v>
      </c>
      <c r="M71" s="34" t="n">
        <f aca="false">L71*B71</f>
        <v>1552162.49040499</v>
      </c>
      <c r="N71" s="35" t="n">
        <f aca="false">M71-K71</f>
        <v>547162.490404992</v>
      </c>
      <c r="O71" s="36" t="n">
        <f aca="false">N71/K71</f>
        <v>0.544440288960191</v>
      </c>
      <c r="P71" s="35" t="n">
        <f aca="false">-C71</f>
        <v>-15000</v>
      </c>
    </row>
    <row r="72" customFormat="false" ht="15" hidden="false" customHeight="false" outlineLevel="0" collapsed="false">
      <c r="A72" s="43" t="n">
        <v>45870</v>
      </c>
      <c r="B72" s="44" t="n">
        <v>396.45</v>
      </c>
      <c r="C72" s="34" t="n">
        <f aca="false">Feltételezések!$B$5</f>
        <v>15000</v>
      </c>
      <c r="D72" s="34" t="n">
        <f aca="false">C72*Feltételezések!$B$6</f>
        <v>52.5</v>
      </c>
      <c r="E72" s="45" t="n">
        <f aca="false">(C72-D72)/B72</f>
        <v>37.7033673855467</v>
      </c>
      <c r="F72" s="46" t="n">
        <f aca="false">Feltételezések!$B$7</f>
        <v>0</v>
      </c>
      <c r="G72" s="45" t="n">
        <f aca="false">MAX(E72-F72,0)</f>
        <v>37.7033673855467</v>
      </c>
      <c r="H72" s="47" t="n">
        <v>10.19</v>
      </c>
      <c r="I72" s="48" t="n">
        <f aca="false">G72/H72</f>
        <v>3.70003605353746</v>
      </c>
      <c r="J72" s="48" t="n">
        <f aca="false">J71+I72</f>
        <v>388.678253182082</v>
      </c>
      <c r="K72" s="34" t="n">
        <f aca="false">K71+C72</f>
        <v>1020000</v>
      </c>
      <c r="L72" s="45" t="n">
        <f aca="false">J72*H72</f>
        <v>3960.63139992542</v>
      </c>
      <c r="M72" s="34" t="n">
        <f aca="false">L72*B72</f>
        <v>1570192.31850043</v>
      </c>
      <c r="N72" s="35" t="n">
        <f aca="false">M72-K72</f>
        <v>550192.318500432</v>
      </c>
      <c r="O72" s="36" t="n">
        <f aca="false">N72/K72</f>
        <v>0.539404233823952</v>
      </c>
      <c r="P72" s="35" t="n">
        <f aca="false">-C72</f>
        <v>-15000</v>
      </c>
    </row>
    <row r="73" customFormat="false" ht="15" hidden="false" customHeight="false" outlineLevel="0" collapsed="false">
      <c r="A73" s="43" t="n">
        <v>45901</v>
      </c>
      <c r="B73" s="44" t="n">
        <v>391.63</v>
      </c>
      <c r="C73" s="34" t="n">
        <f aca="false">Feltételezések!$B$5</f>
        <v>15000</v>
      </c>
      <c r="D73" s="34" t="n">
        <f aca="false">C73*Feltételezések!$B$6</f>
        <v>52.5</v>
      </c>
      <c r="E73" s="45" t="n">
        <f aca="false">(C73-D73)/B73</f>
        <v>38.167402905804</v>
      </c>
      <c r="F73" s="46" t="n">
        <f aca="false">Feltételezések!$B$7</f>
        <v>0</v>
      </c>
      <c r="G73" s="45" t="n">
        <f aca="false">MAX(E73-F73,0)</f>
        <v>38.167402905804</v>
      </c>
      <c r="H73" s="47" t="n">
        <v>10.67</v>
      </c>
      <c r="I73" s="48" t="n">
        <f aca="false">G73/H73</f>
        <v>3.57707618611096</v>
      </c>
      <c r="J73" s="48" t="n">
        <f aca="false">J72+I73</f>
        <v>392.255329368193</v>
      </c>
      <c r="K73" s="34" t="n">
        <f aca="false">K72+C73</f>
        <v>1035000</v>
      </c>
      <c r="L73" s="45" t="n">
        <f aca="false">J73*H73</f>
        <v>4185.36436435862</v>
      </c>
      <c r="M73" s="34" t="n">
        <f aca="false">L73*B73</f>
        <v>1639114.24601377</v>
      </c>
      <c r="N73" s="35" t="n">
        <f aca="false">M73-K73</f>
        <v>604114.246013766</v>
      </c>
      <c r="O73" s="36" t="n">
        <f aca="false">N73/K73</f>
        <v>0.58368526184905</v>
      </c>
      <c r="P73" s="35" t="n">
        <f aca="false">-C73</f>
        <v>-15000</v>
      </c>
    </row>
    <row r="74" customFormat="false" ht="15" hidden="false" customHeight="false" outlineLevel="0" collapsed="false">
      <c r="A74" s="43" t="n">
        <v>45931</v>
      </c>
      <c r="B74" s="44" t="n">
        <v>389.91</v>
      </c>
      <c r="C74" s="34" t="n">
        <f aca="false">Feltételezések!$B$5</f>
        <v>15000</v>
      </c>
      <c r="D74" s="34" t="n">
        <f aca="false">C74*Feltételezések!$B$6</f>
        <v>52.5</v>
      </c>
      <c r="E74" s="45" t="n">
        <f aca="false">(C74-D74)/B74</f>
        <v>38.3357697930292</v>
      </c>
      <c r="F74" s="46" t="n">
        <f aca="false">Feltételezések!$B$7</f>
        <v>0</v>
      </c>
      <c r="G74" s="45" t="n">
        <f aca="false">MAX(E74-F74,0)</f>
        <v>38.3357697930292</v>
      </c>
      <c r="H74" s="47" t="n">
        <v>10.82</v>
      </c>
      <c r="I74" s="48" t="n">
        <f aca="false">G74/H74</f>
        <v>3.54304711580676</v>
      </c>
      <c r="J74" s="48" t="n">
        <f aca="false">J73+I74</f>
        <v>395.798376484</v>
      </c>
      <c r="K74" s="34" t="n">
        <f aca="false">K73+C74</f>
        <v>1050000</v>
      </c>
      <c r="L74" s="45" t="n">
        <f aca="false">J74*H74</f>
        <v>4282.53843355688</v>
      </c>
      <c r="M74" s="34" t="n">
        <f aca="false">L74*B74</f>
        <v>1669804.56062816</v>
      </c>
      <c r="N74" s="35" t="n">
        <f aca="false">M74-K74</f>
        <v>619804.560628163</v>
      </c>
      <c r="O74" s="36" t="n">
        <f aca="false">N74/K74</f>
        <v>0.590290057741107</v>
      </c>
      <c r="P74" s="35" t="n">
        <f aca="false">-C74</f>
        <v>-15000</v>
      </c>
    </row>
    <row r="75" customFormat="false" ht="15" hidden="false" customHeight="false" outlineLevel="0" collapsed="false">
      <c r="A75" s="43" t="n">
        <v>45962</v>
      </c>
      <c r="B75" s="44" t="n">
        <v>384.2</v>
      </c>
      <c r="C75" s="34" t="n">
        <f aca="false">Feltételezések!$B$5</f>
        <v>15000</v>
      </c>
      <c r="D75" s="34" t="n">
        <f aca="false">C75*Feltételezések!$B$6</f>
        <v>52.5</v>
      </c>
      <c r="E75" s="45" t="n">
        <f aca="false">(C75-D75)/B75</f>
        <v>38.9055179593962</v>
      </c>
      <c r="F75" s="46" t="n">
        <f aca="false">Feltételezések!$B$7</f>
        <v>0</v>
      </c>
      <c r="G75" s="45" t="n">
        <f aca="false">MAX(E75-F75,0)</f>
        <v>38.9055179593962</v>
      </c>
      <c r="H75" s="47" t="n">
        <v>11.08</v>
      </c>
      <c r="I75" s="48" t="n">
        <f aca="false">G75/H75</f>
        <v>3.51132833568557</v>
      </c>
      <c r="J75" s="48" t="n">
        <f aca="false">J74+I75</f>
        <v>399.309704819685</v>
      </c>
      <c r="K75" s="34" t="n">
        <f aca="false">K74+C75</f>
        <v>1065000</v>
      </c>
      <c r="L75" s="45" t="n">
        <f aca="false">J75*H75</f>
        <v>4424.35152940211</v>
      </c>
      <c r="M75" s="34" t="n">
        <f aca="false">L75*B75</f>
        <v>1699835.85759629</v>
      </c>
      <c r="N75" s="35" t="n">
        <f aca="false">M75-K75</f>
        <v>634835.857596292</v>
      </c>
      <c r="O75" s="36" t="n">
        <f aca="false">N75/K75</f>
        <v>0.596090007132669</v>
      </c>
      <c r="P75" s="35" t="n">
        <f aca="false">-C75</f>
        <v>-15000</v>
      </c>
    </row>
    <row r="76" customFormat="false" ht="15" hidden="false" customHeight="false" outlineLevel="0" collapsed="false">
      <c r="A76" s="43" t="n">
        <v>45992</v>
      </c>
      <c r="B76" s="44" t="n">
        <v>384.97</v>
      </c>
      <c r="C76" s="34" t="n">
        <f aca="false">Feltételezések!$B$5</f>
        <v>15000</v>
      </c>
      <c r="D76" s="34" t="n">
        <f aca="false">C76*Feltételezések!$B$6</f>
        <v>52.5</v>
      </c>
      <c r="E76" s="45" t="n">
        <f aca="false">(C76-D76)/B76</f>
        <v>38.8277008598073</v>
      </c>
      <c r="F76" s="46" t="n">
        <f aca="false">Feltételezések!$B$7</f>
        <v>0</v>
      </c>
      <c r="G76" s="45" t="n">
        <f aca="false">MAX(E76-F76,0)</f>
        <v>38.8277008598073</v>
      </c>
      <c r="H76" s="47" t="n">
        <v>11.39</v>
      </c>
      <c r="I76" s="48" t="n">
        <f aca="false">G76/H76</f>
        <v>3.40892896047474</v>
      </c>
      <c r="J76" s="48" t="n">
        <f aca="false">J75+I76</f>
        <v>402.71863378016</v>
      </c>
      <c r="K76" s="34" t="n">
        <f aca="false">K75+C76</f>
        <v>1080000</v>
      </c>
      <c r="L76" s="45" t="n">
        <f aca="false">J76*H76</f>
        <v>4586.96523875602</v>
      </c>
      <c r="M76" s="34" t="n">
        <f aca="false">L76*B76</f>
        <v>1765844.00796391</v>
      </c>
      <c r="N76" s="35" t="n">
        <f aca="false">M76-K76</f>
        <v>685844.007963907</v>
      </c>
      <c r="O76" s="36" t="n">
        <f aca="false">N76/K76</f>
        <v>0.635040748114729</v>
      </c>
      <c r="P76" s="35" t="n">
        <f aca="false">-C76</f>
        <v>-15000</v>
      </c>
    </row>
    <row r="77" customFormat="false" ht="15" hidden="false" customHeight="false" outlineLevel="0" collapsed="false">
      <c r="A77" s="43" t="n">
        <v>46023</v>
      </c>
      <c r="B77" s="44" t="n">
        <v>384.18</v>
      </c>
      <c r="C77" s="34" t="n">
        <f aca="false">Feltételezések!$B$5</f>
        <v>15000</v>
      </c>
      <c r="D77" s="34" t="n">
        <f aca="false">C77*Feltételezések!$B$6</f>
        <v>52.5</v>
      </c>
      <c r="E77" s="45" t="n">
        <f aca="false">(C77-D77)/B77</f>
        <v>38.9075433390598</v>
      </c>
      <c r="F77" s="46" t="n">
        <f aca="false">Feltételezések!$B$7</f>
        <v>0</v>
      </c>
      <c r="G77" s="45" t="n">
        <f aca="false">MAX(E77-F77,0)</f>
        <v>38.9075433390598</v>
      </c>
      <c r="H77" s="47" t="n">
        <v>11.89</v>
      </c>
      <c r="I77" s="48" t="n">
        <f aca="false">G77/H77</f>
        <v>3.2722912816703</v>
      </c>
      <c r="J77" s="48" t="n">
        <f aca="false">J76+I77</f>
        <v>405.99092506183</v>
      </c>
      <c r="K77" s="34" t="n">
        <f aca="false">K76+C77</f>
        <v>1095000</v>
      </c>
      <c r="L77" s="45" t="n">
        <f aca="false">J77*H77</f>
        <v>4827.23209898516</v>
      </c>
      <c r="M77" s="34" t="n">
        <f aca="false">L77*B77</f>
        <v>1854526.02778812</v>
      </c>
      <c r="N77" s="35" t="n">
        <f aca="false">M77-K77</f>
        <v>759526.02778812</v>
      </c>
      <c r="O77" s="36" t="n">
        <f aca="false">N77/K77</f>
        <v>0.693631075605589</v>
      </c>
      <c r="P77" s="35" t="n">
        <f aca="false">-C77</f>
        <v>-15000</v>
      </c>
    </row>
    <row r="78" customFormat="false" ht="15" hidden="false" customHeight="false" outlineLevel="0" collapsed="false">
      <c r="A78" s="43" t="n">
        <v>46054</v>
      </c>
      <c r="B78" s="44" t="n">
        <v>378.61</v>
      </c>
      <c r="C78" s="34" t="n">
        <f aca="false">Feltételezések!$B$5</f>
        <v>15000</v>
      </c>
      <c r="D78" s="34" t="n">
        <f aca="false">C78*Feltételezések!$B$6</f>
        <v>52.5</v>
      </c>
      <c r="E78" s="45" t="n">
        <f aca="false">(C78-D78)/B78</f>
        <v>39.4799397797206</v>
      </c>
      <c r="F78" s="46" t="n">
        <f aca="false">Feltételezések!$B$7</f>
        <v>0</v>
      </c>
      <c r="G78" s="45" t="n">
        <f aca="false">MAX(E78-F78,0)</f>
        <v>39.4799397797206</v>
      </c>
      <c r="H78" s="47" t="n">
        <v>12.39</v>
      </c>
      <c r="I78" s="48" t="n">
        <f aca="false">G78/H78</f>
        <v>3.18643581757228</v>
      </c>
      <c r="J78" s="48" t="n">
        <f aca="false">J77+I78</f>
        <v>409.177360879403</v>
      </c>
      <c r="K78" s="34" t="n">
        <f aca="false">K77+C78</f>
        <v>1110000</v>
      </c>
      <c r="L78" s="45" t="n">
        <f aca="false">J78*H78</f>
        <v>5069.7075012958</v>
      </c>
      <c r="M78" s="34" t="n">
        <f aca="false">L78*B78</f>
        <v>1919441.9570656</v>
      </c>
      <c r="N78" s="35" t="n">
        <f aca="false">M78-K78</f>
        <v>809441.957065603</v>
      </c>
      <c r="O78" s="36" t="n">
        <f aca="false">N78/K78</f>
        <v>0.72922698834739</v>
      </c>
      <c r="P78" s="35" t="n">
        <f aca="false">-C78</f>
        <v>-15000</v>
      </c>
    </row>
    <row r="79" customFormat="false" ht="15" hidden="false" customHeight="false" outlineLevel="0" collapsed="false">
      <c r="A79" s="43" t="n">
        <v>46082</v>
      </c>
      <c r="B79" s="44" t="n">
        <v>389.19</v>
      </c>
      <c r="C79" s="34" t="n">
        <f aca="false">Feltételezések!$B$5</f>
        <v>15000</v>
      </c>
      <c r="D79" s="34" t="n">
        <f aca="false">C79*Feltételezések!$B$6</f>
        <v>52.5</v>
      </c>
      <c r="E79" s="45" t="n">
        <f aca="false">(C79-D79)/B79</f>
        <v>38.4066908193941</v>
      </c>
      <c r="F79" s="46" t="n">
        <f aca="false">Feltételezések!$B$7</f>
        <v>0</v>
      </c>
      <c r="G79" s="45" t="n">
        <f aca="false">MAX(E79-F79,0)</f>
        <v>38.4066908193941</v>
      </c>
      <c r="H79" s="47" t="n">
        <v>13.01</v>
      </c>
      <c r="I79" s="48" t="n">
        <f aca="false">G79/H79</f>
        <v>2.95208999380431</v>
      </c>
      <c r="J79" s="48" t="n">
        <f aca="false">J78+I79</f>
        <v>412.129450873207</v>
      </c>
      <c r="K79" s="34" t="n">
        <f aca="false">K78+C79</f>
        <v>1125000</v>
      </c>
      <c r="L79" s="45" t="n">
        <f aca="false">J79*H79</f>
        <v>5361.80415586042</v>
      </c>
      <c r="M79" s="34" t="n">
        <f aca="false">L79*B79</f>
        <v>2086760.55941932</v>
      </c>
      <c r="N79" s="35" t="n">
        <f aca="false">M79-K79</f>
        <v>961760.559419318</v>
      </c>
      <c r="O79" s="36" t="n">
        <f aca="false">N79/K79</f>
        <v>0.854898275039394</v>
      </c>
      <c r="P79" s="35" t="n">
        <f aca="false">-C79</f>
        <v>-15000</v>
      </c>
    </row>
    <row r="80" customFormat="false" ht="15" hidden="false" customHeight="false" outlineLevel="0" collapsed="false">
      <c r="A80" s="43" t="n">
        <v>46113</v>
      </c>
      <c r="B80" s="44" t="n">
        <v>368.96</v>
      </c>
      <c r="C80" s="34" t="n">
        <f aca="false">Feltételezések!$B$5</f>
        <v>15000</v>
      </c>
      <c r="D80" s="34" t="n">
        <f aca="false">C80*Feltételezések!$B$6</f>
        <v>52.5</v>
      </c>
      <c r="E80" s="45" t="n">
        <f aca="false">(C80-D80)/B80</f>
        <v>40.5125216825672</v>
      </c>
      <c r="F80" s="46" t="n">
        <f aca="false">Feltételezések!$B$7</f>
        <v>0</v>
      </c>
      <c r="G80" s="45" t="n">
        <f aca="false">MAX(E80-F80,0)</f>
        <v>40.5125216825672</v>
      </c>
      <c r="H80" s="47" t="n">
        <v>12.39</v>
      </c>
      <c r="I80" s="48" t="n">
        <f aca="false">G80/H80</f>
        <v>3.26977576130486</v>
      </c>
      <c r="J80" s="48" t="n">
        <f aca="false">J79+I80</f>
        <v>415.399226634512</v>
      </c>
      <c r="K80" s="34" t="n">
        <f aca="false">K79+C80</f>
        <v>1140000</v>
      </c>
      <c r="L80" s="45" t="n">
        <f aca="false">J80*H80</f>
        <v>5146.7964180016</v>
      </c>
      <c r="M80" s="34" t="n">
        <f aca="false">L80*B80</f>
        <v>1898962.00638587</v>
      </c>
      <c r="N80" s="35" t="n">
        <f aca="false">M80-K80</f>
        <v>758962.006385871</v>
      </c>
      <c r="O80" s="36" t="n">
        <f aca="false">N80/K80</f>
        <v>0.665756145952518</v>
      </c>
      <c r="P80" s="35" t="n">
        <f aca="false">-C80</f>
        <v>-15000</v>
      </c>
    </row>
    <row r="81" customFormat="false" ht="15" hidden="false" customHeight="false" outlineLevel="0" collapsed="false">
      <c r="A81" s="43" t="n">
        <v>46143</v>
      </c>
      <c r="B81" s="44" t="n">
        <v>358.23</v>
      </c>
      <c r="C81" s="34" t="n">
        <f aca="false">Feltételezések!$B$5</f>
        <v>15000</v>
      </c>
      <c r="D81" s="34" t="n">
        <f aca="false">C81*Feltételezések!$B$6</f>
        <v>52.5</v>
      </c>
      <c r="E81" s="45" t="n">
        <f aca="false">(C81-D81)/B81</f>
        <v>41.7259860983167</v>
      </c>
      <c r="F81" s="46" t="n">
        <f aca="false">Feltételezések!$B$7</f>
        <v>0</v>
      </c>
      <c r="G81" s="45" t="n">
        <f aca="false">MAX(E81-F81,0)</f>
        <v>41.7259860983167</v>
      </c>
      <c r="H81" s="47" t="n">
        <v>12.94</v>
      </c>
      <c r="I81" s="48" t="n">
        <f aca="false">G81/H81</f>
        <v>3.22457388704148</v>
      </c>
      <c r="J81" s="48" t="n">
        <f aca="false">J80+I81</f>
        <v>418.623800521553</v>
      </c>
      <c r="K81" s="34" t="n">
        <f aca="false">K80+C81</f>
        <v>1155000</v>
      </c>
      <c r="L81" s="45" t="n">
        <f aca="false">J81*H81</f>
        <v>5416.9919787489</v>
      </c>
      <c r="M81" s="34" t="n">
        <f aca="false">L81*B81</f>
        <v>1940529.03654722</v>
      </c>
      <c r="N81" s="35" t="n">
        <f aca="false">M81-K81</f>
        <v>785529.036547218</v>
      </c>
      <c r="O81" s="36" t="n">
        <f aca="false">N81/K81</f>
        <v>0.680111719954302</v>
      </c>
      <c r="P81" s="35" t="n">
        <f aca="false">-C81</f>
        <v>-15000</v>
      </c>
    </row>
    <row r="82" customFormat="false" ht="15" hidden="false" customHeight="false" outlineLevel="0" collapsed="false">
      <c r="A82" s="43" t="n">
        <v>46174</v>
      </c>
      <c r="B82" s="44" t="n">
        <v>353.94</v>
      </c>
      <c r="C82" s="34" t="n">
        <f aca="false">Feltételezések!$B$5</f>
        <v>15000</v>
      </c>
      <c r="D82" s="34" t="n">
        <f aca="false">C82*Feltételezések!$B$6</f>
        <v>52.5</v>
      </c>
      <c r="E82" s="45" t="n">
        <f aca="false">(C82-D82)/B82</f>
        <v>42.231734192236</v>
      </c>
      <c r="F82" s="46" t="n">
        <f aca="false">Feltételezések!$B$7</f>
        <v>0</v>
      </c>
      <c r="G82" s="45" t="n">
        <f aca="false">MAX(E82-F82,0)</f>
        <v>42.231734192236</v>
      </c>
      <c r="H82" s="47" t="n">
        <v>13.44</v>
      </c>
      <c r="I82" s="48" t="n">
        <f aca="false">G82/H82</f>
        <v>3.14224212739851</v>
      </c>
      <c r="J82" s="48" t="n">
        <f aca="false">J81+I82</f>
        <v>421.766042648952</v>
      </c>
      <c r="K82" s="34" t="n">
        <f aca="false">K81+C82</f>
        <v>1170000</v>
      </c>
      <c r="L82" s="45" t="n">
        <f aca="false">J82*H82</f>
        <v>5668.53561320191</v>
      </c>
      <c r="M82" s="34" t="n">
        <f aca="false">L82*B82</f>
        <v>2006321.49493668</v>
      </c>
      <c r="N82" s="35" t="n">
        <f aca="false">M82-K82</f>
        <v>836321.494936685</v>
      </c>
      <c r="O82" s="36" t="n">
        <f aca="false">N82/K82</f>
        <v>0.714804696527081</v>
      </c>
      <c r="P82" s="35" t="n">
        <f aca="false">-C82</f>
        <v>-15000</v>
      </c>
    </row>
    <row r="83" customFormat="false" ht="15" hidden="false" customHeight="false" outlineLevel="0" collapsed="false">
      <c r="A83" s="43" t="n">
        <v>46204</v>
      </c>
      <c r="B83" s="44" t="n">
        <v>359.47</v>
      </c>
      <c r="C83" s="34" t="n">
        <f aca="false">Feltételezések!$B$5</f>
        <v>15000</v>
      </c>
      <c r="D83" s="34" t="n">
        <f aca="false">C83*Feltételezések!$B$6</f>
        <v>52.5</v>
      </c>
      <c r="E83" s="45" t="n">
        <f aca="false">(C83-D83)/B83</f>
        <v>41.5820513533814</v>
      </c>
      <c r="F83" s="46" t="n">
        <f aca="false">Feltételezések!$B$7</f>
        <v>0</v>
      </c>
      <c r="G83" s="45" t="n">
        <f aca="false">MAX(E83-F83,0)</f>
        <v>41.5820513533814</v>
      </c>
      <c r="H83" s="47" t="n">
        <v>13.6</v>
      </c>
      <c r="I83" s="48" t="n">
        <f aca="false">G83/H83</f>
        <v>3.05750377598392</v>
      </c>
      <c r="J83" s="48" t="n">
        <f aca="false">J82+I83</f>
        <v>424.823546424936</v>
      </c>
      <c r="K83" s="34" t="n">
        <f aca="false">K82+C83</f>
        <v>1185000</v>
      </c>
      <c r="L83" s="45" t="n">
        <f aca="false">J83*H83</f>
        <v>5777.60023137913</v>
      </c>
      <c r="M83" s="34" t="n">
        <f aca="false">L83*B83</f>
        <v>2076873.95517385</v>
      </c>
      <c r="N83" s="35" t="n">
        <f aca="false">M83-K83</f>
        <v>891873.955173855</v>
      </c>
      <c r="O83" s="36" t="n">
        <f aca="false">N83/K83</f>
        <v>0.75263624909186</v>
      </c>
      <c r="P83" s="35" t="n">
        <f aca="false">-C83</f>
        <v>-15000</v>
      </c>
    </row>
    <row r="84" customFormat="false" ht="15" hidden="false" customHeight="false" outlineLevel="0" collapsed="false">
      <c r="A84" s="43" t="n">
        <v>46235</v>
      </c>
      <c r="B84" s="44" t="n">
        <v>363.38</v>
      </c>
      <c r="C84" s="34" t="n">
        <f aca="false">Feltételezések!$B$5</f>
        <v>15000</v>
      </c>
      <c r="D84" s="34" t="n">
        <f aca="false">C84*Feltételezések!$B$6</f>
        <v>52.5</v>
      </c>
      <c r="E84" s="45" t="n">
        <f aca="false">(C84-D84)/B84</f>
        <v>41.1346249105619</v>
      </c>
      <c r="F84" s="46" t="n">
        <f aca="false">Feltételezések!$B$7</f>
        <v>0</v>
      </c>
      <c r="G84" s="45" t="n">
        <f aca="false">MAX(E84-F84,0)</f>
        <v>41.1346249105619</v>
      </c>
      <c r="H84" s="47" t="n">
        <v>13.99</v>
      </c>
      <c r="I84" s="48" t="n">
        <f aca="false">G84/H84</f>
        <v>2.94028769911093</v>
      </c>
      <c r="J84" s="48" t="n">
        <f aca="false">J83+I84</f>
        <v>427.763834124047</v>
      </c>
      <c r="K84" s="34" t="n">
        <f aca="false">K83+C84</f>
        <v>1200000</v>
      </c>
      <c r="L84" s="45" t="n">
        <f aca="false">J84*H84</f>
        <v>5984.41603939541</v>
      </c>
      <c r="M84" s="34" t="n">
        <f aca="false">L84*B84</f>
        <v>2174617.10039551</v>
      </c>
      <c r="N84" s="35" t="n">
        <f aca="false">M84-K84</f>
        <v>974617.100395505</v>
      </c>
      <c r="O84" s="36" t="n">
        <f aca="false">N84/K84</f>
        <v>0.812180916996254</v>
      </c>
      <c r="P84" s="35" t="n">
        <f aca="false">-C84</f>
        <v>-15000</v>
      </c>
    </row>
    <row r="85" customFormat="false" ht="15" hidden="false" customHeight="false" outlineLevel="0" collapsed="false">
      <c r="A85" s="43" t="n">
        <v>46266</v>
      </c>
      <c r="B85" s="44" t="n">
        <v>364.93</v>
      </c>
      <c r="C85" s="34" t="n">
        <f aca="false">Feltételezések!$B$5</f>
        <v>15000</v>
      </c>
      <c r="D85" s="34" t="n">
        <f aca="false">C85*Feltételezések!$B$6</f>
        <v>52.5</v>
      </c>
      <c r="E85" s="45" t="n">
        <f aca="false">(C85-D85)/B85</f>
        <v>40.959910119749</v>
      </c>
      <c r="F85" s="46" t="n">
        <f aca="false">Feltételezések!$B$7</f>
        <v>0</v>
      </c>
      <c r="G85" s="45" t="n">
        <f aca="false">MAX(E85-F85,0)</f>
        <v>40.959910119749</v>
      </c>
      <c r="H85" s="47" t="n">
        <v>13.85</v>
      </c>
      <c r="I85" s="48" t="n">
        <f aca="false">G85/H85</f>
        <v>2.95739423247285</v>
      </c>
      <c r="J85" s="48" t="n">
        <f aca="false">J84+I85</f>
        <v>430.72122835652</v>
      </c>
      <c r="K85" s="34" t="n">
        <f aca="false">K84+C85</f>
        <v>1215000</v>
      </c>
      <c r="L85" s="45" t="n">
        <f aca="false">J85*H85</f>
        <v>5965.4890127378</v>
      </c>
      <c r="M85" s="34" t="n">
        <f aca="false">L85*B85</f>
        <v>2176985.9054184</v>
      </c>
      <c r="N85" s="35" t="n">
        <f aca="false">M85-K85</f>
        <v>961985.905418403</v>
      </c>
      <c r="O85" s="36" t="n">
        <f aca="false">N85/K85</f>
        <v>0.791757946846423</v>
      </c>
      <c r="P85" s="35" t="n">
        <f aca="false">-C85</f>
        <v>-15000</v>
      </c>
    </row>
    <row r="86" customFormat="false" ht="15" hidden="false" customHeight="false" outlineLevel="0" collapsed="false">
      <c r="A86" s="43" t="n">
        <v>46296</v>
      </c>
      <c r="B86" s="44" t="n">
        <v>363.88</v>
      </c>
      <c r="C86" s="34" t="n">
        <f aca="false">Feltételezések!$B$5</f>
        <v>15000</v>
      </c>
      <c r="D86" s="34" t="n">
        <f aca="false">C86*Feltételezések!$B$6</f>
        <v>52.5</v>
      </c>
      <c r="E86" s="45" t="n">
        <f aca="false">(C86-D86)/B86</f>
        <v>41.0781026712103</v>
      </c>
      <c r="F86" s="46" t="n">
        <f aca="false">Feltételezések!$B$7</f>
        <v>0</v>
      </c>
      <c r="G86" s="45" t="n">
        <f aca="false">MAX(E86-F86,0)</f>
        <v>41.0781026712103</v>
      </c>
      <c r="H86" s="47" t="n">
        <v>13.29</v>
      </c>
      <c r="I86" s="48" t="n">
        <f aca="false">G86/H86</f>
        <v>3.09090313553125</v>
      </c>
      <c r="J86" s="48" t="n">
        <f aca="false">J85+I86</f>
        <v>433.812131492051</v>
      </c>
      <c r="K86" s="34" t="n">
        <f aca="false">K85+C86</f>
        <v>1230000</v>
      </c>
      <c r="L86" s="45" t="n">
        <f aca="false">J86*H86</f>
        <v>5765.36322752935</v>
      </c>
      <c r="M86" s="34" t="n">
        <f aca="false">L86*B86</f>
        <v>2097900.37123338</v>
      </c>
      <c r="N86" s="35" t="n">
        <f aca="false">M86-K86</f>
        <v>867900.371233381</v>
      </c>
      <c r="O86" s="36" t="n">
        <f aca="false">N86/K86</f>
        <v>0.705610057913318</v>
      </c>
      <c r="P86" s="35" t="n">
        <f aca="false">-C86</f>
        <v>-15000</v>
      </c>
    </row>
    <row r="87" customFormat="false" ht="15" hidden="false" customHeight="false" outlineLevel="0" collapsed="false">
      <c r="A87" s="51" t="n">
        <f aca="false">Feltételezések!$B$10</f>
        <v>46311</v>
      </c>
      <c r="B87" s="52" t="n">
        <f aca="false">Feltételezések!$B$9</f>
        <v>363.08</v>
      </c>
      <c r="C87" s="53" t="s">
        <v>266</v>
      </c>
      <c r="D87" s="54"/>
      <c r="E87" s="55"/>
      <c r="F87" s="52"/>
      <c r="G87" s="55"/>
      <c r="H87" s="56" t="n">
        <v>13.55</v>
      </c>
      <c r="I87" s="57"/>
      <c r="J87" s="57" t="n">
        <f aca="false">J86</f>
        <v>433.812131492051</v>
      </c>
      <c r="K87" s="54" t="n">
        <f aca="false">K86</f>
        <v>1230000</v>
      </c>
      <c r="L87" s="55" t="n">
        <f aca="false">J87*H87</f>
        <v>5878.15438171729</v>
      </c>
      <c r="M87" s="54" t="n">
        <f aca="false">L87*B87</f>
        <v>2134240.29291391</v>
      </c>
      <c r="N87" s="58" t="n">
        <f aca="false">M87-K87</f>
        <v>904240.292913912</v>
      </c>
      <c r="O87" s="59" t="n">
        <f aca="false">N87/K87</f>
        <v>0.735154709686108</v>
      </c>
      <c r="P87" s="58" t="n">
        <f aca="false">M87</f>
        <v>2134240.29291391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4" min="13" style="0" width="13"/>
    <col collapsed="false" customWidth="true" hidden="false" outlineLevel="0" max="15" min="15" style="0" width="9"/>
    <col collapsed="false" customWidth="true" hidden="false" outlineLevel="0" max="16" min="16" style="0" width="13"/>
    <col collapsed="false" customWidth="true" hidden="false" outlineLevel="0" max="17" min="17" style="0" width="2"/>
    <col collapsed="false" customWidth="true" hidden="false" outlineLevel="0" max="18" min="18" style="0" width="36"/>
    <col collapsed="false" customWidth="true" hidden="false" outlineLevel="0" max="19" min="19" style="0" width="16"/>
  </cols>
  <sheetData>
    <row r="1" customFormat="false" ht="19.7" hidden="false" customHeight="false" outlineLevel="0" collapsed="false">
      <c r="A1" s="1" t="s">
        <v>271</v>
      </c>
    </row>
    <row r="2" customFormat="false" ht="15" hidden="false" customHeight="false" outlineLevel="0" collapsed="false">
      <c r="A2" s="2" t="s">
        <v>244</v>
      </c>
    </row>
    <row r="4" customFormat="false" ht="39.55" hidden="false" customHeight="false" outlineLevel="0" collapsed="false">
      <c r="A4" s="3" t="s">
        <v>245</v>
      </c>
      <c r="B4" s="3" t="s">
        <v>246</v>
      </c>
      <c r="C4" s="3" t="s">
        <v>247</v>
      </c>
      <c r="D4" s="3" t="s">
        <v>248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9</v>
      </c>
      <c r="L4" s="3" t="s">
        <v>255</v>
      </c>
      <c r="M4" s="3" t="s">
        <v>256</v>
      </c>
      <c r="N4" s="3" t="s">
        <v>11</v>
      </c>
      <c r="O4" s="3" t="s">
        <v>257</v>
      </c>
      <c r="P4" s="3" t="s">
        <v>258</v>
      </c>
      <c r="R4" s="3" t="s">
        <v>259</v>
      </c>
      <c r="S4" s="3"/>
    </row>
    <row r="5" customFormat="false" ht="15" hidden="false" customHeight="false" outlineLevel="0" collapsed="false">
      <c r="A5" s="43" t="n">
        <v>43831</v>
      </c>
      <c r="B5" s="44" t="n">
        <v>334.38</v>
      </c>
      <c r="C5" s="34" t="n">
        <f aca="false">Feltételezések!$B$5</f>
        <v>15000</v>
      </c>
      <c r="D5" s="34" t="n">
        <f aca="false">C5*Feltételezések!$B$6</f>
        <v>52.5</v>
      </c>
      <c r="E5" s="45" t="n">
        <f aca="false">(C5-D5)/B5</f>
        <v>44.7021352951732</v>
      </c>
      <c r="F5" s="46" t="n">
        <f aca="false">Feltételezések!$B$7</f>
        <v>0</v>
      </c>
      <c r="G5" s="45" t="n">
        <f aca="false">MAX(E5-F5,0)</f>
        <v>44.7021352951732</v>
      </c>
      <c r="H5" s="47" t="n">
        <v>140.21</v>
      </c>
      <c r="I5" s="48" t="n">
        <f aca="false">G5/H5</f>
        <v>0.318822732295651</v>
      </c>
      <c r="J5" s="48" t="n">
        <f aca="false">I5</f>
        <v>0.318822732295651</v>
      </c>
      <c r="K5" s="34" t="n">
        <f aca="false">C5</f>
        <v>15000</v>
      </c>
      <c r="L5" s="45" t="n">
        <f aca="false">J5*H5</f>
        <v>44.7021352951732</v>
      </c>
      <c r="M5" s="34" t="n">
        <f aca="false">L5*B5</f>
        <v>14947.5</v>
      </c>
      <c r="N5" s="35" t="n">
        <f aca="false">M5-K5</f>
        <v>-52.5</v>
      </c>
      <c r="O5" s="36" t="n">
        <f aca="false">N5/K5</f>
        <v>-0.0035</v>
      </c>
      <c r="P5" s="35" t="n">
        <f aca="false">-C5</f>
        <v>-15000</v>
      </c>
      <c r="R5" s="21" t="s">
        <v>7</v>
      </c>
      <c r="S5" s="49" t="n">
        <f aca="false">A5</f>
        <v>43831</v>
      </c>
    </row>
    <row r="6" customFormat="false" ht="15" hidden="false" customHeight="false" outlineLevel="0" collapsed="false">
      <c r="A6" s="43" t="n">
        <v>43862</v>
      </c>
      <c r="B6" s="44" t="n">
        <v>337.17</v>
      </c>
      <c r="C6" s="34" t="n">
        <f aca="false">Feltételezések!$B$5</f>
        <v>15000</v>
      </c>
      <c r="D6" s="34" t="n">
        <f aca="false">C6*Feltételezések!$B$6</f>
        <v>52.5</v>
      </c>
      <c r="E6" s="45" t="n">
        <f aca="false">(C6-D6)/B6</f>
        <v>44.3322359640537</v>
      </c>
      <c r="F6" s="46" t="n">
        <f aca="false">Feltételezések!$B$7</f>
        <v>0</v>
      </c>
      <c r="G6" s="45" t="n">
        <f aca="false">MAX(E6-F6,0)</f>
        <v>44.3322359640537</v>
      </c>
      <c r="H6" s="47" t="n">
        <v>134.86</v>
      </c>
      <c r="I6" s="48" t="n">
        <f aca="false">G6/H6</f>
        <v>0.32872783600811</v>
      </c>
      <c r="J6" s="48" t="n">
        <f aca="false">J5+I6</f>
        <v>0.647550568303761</v>
      </c>
      <c r="K6" s="34" t="n">
        <f aca="false">K5+C6</f>
        <v>30000</v>
      </c>
      <c r="L6" s="45" t="n">
        <f aca="false">J6*H6</f>
        <v>87.3286696414452</v>
      </c>
      <c r="M6" s="34" t="n">
        <f aca="false">L6*B6</f>
        <v>29444.6075430061</v>
      </c>
      <c r="N6" s="35" t="n">
        <f aca="false">M6-K6</f>
        <v>-555.392456993934</v>
      </c>
      <c r="O6" s="36" t="n">
        <f aca="false">N6/K6</f>
        <v>-0.0185130818997978</v>
      </c>
      <c r="P6" s="35" t="n">
        <f aca="false">-C6</f>
        <v>-15000</v>
      </c>
      <c r="R6" s="21" t="s">
        <v>260</v>
      </c>
      <c r="S6" s="50" t="n">
        <f aca="false">COUNT(C5:C86)</f>
        <v>82</v>
      </c>
    </row>
    <row r="7" customFormat="false" ht="15" hidden="false" customHeight="false" outlineLevel="0" collapsed="false">
      <c r="A7" s="43" t="n">
        <v>43891</v>
      </c>
      <c r="B7" s="44" t="n">
        <v>345.68</v>
      </c>
      <c r="C7" s="34" t="n">
        <f aca="false">Feltételezések!$B$5</f>
        <v>15000</v>
      </c>
      <c r="D7" s="34" t="n">
        <f aca="false">C7*Feltételezések!$B$6</f>
        <v>52.5</v>
      </c>
      <c r="E7" s="45" t="n">
        <f aca="false">(C7-D7)/B7</f>
        <v>43.2408585975469</v>
      </c>
      <c r="F7" s="46" t="n">
        <f aca="false">Feltételezések!$B$7</f>
        <v>0</v>
      </c>
      <c r="G7" s="45" t="n">
        <f aca="false">MAX(E7-F7,0)</f>
        <v>43.2408585975469</v>
      </c>
      <c r="H7" s="47" t="n">
        <v>131.84</v>
      </c>
      <c r="I7" s="48" t="n">
        <f aca="false">G7/H7</f>
        <v>0.327979813391587</v>
      </c>
      <c r="J7" s="48" t="n">
        <f aca="false">J6+I7</f>
        <v>0.975530381695348</v>
      </c>
      <c r="K7" s="34" t="n">
        <f aca="false">K6+C7</f>
        <v>45000</v>
      </c>
      <c r="L7" s="45" t="n">
        <f aca="false">J7*H7</f>
        <v>128.613925522715</v>
      </c>
      <c r="M7" s="34" t="n">
        <f aca="false">L7*B7</f>
        <v>44459.261774692</v>
      </c>
      <c r="N7" s="35" t="n">
        <f aca="false">M7-K7</f>
        <v>-540.738225308</v>
      </c>
      <c r="O7" s="36" t="n">
        <f aca="false">N7/K7</f>
        <v>-0.0120164050068444</v>
      </c>
      <c r="P7" s="35" t="n">
        <f aca="false">-C7</f>
        <v>-15000</v>
      </c>
      <c r="R7" s="21" t="s">
        <v>9</v>
      </c>
      <c r="S7" s="26" t="n">
        <f aca="false">K87</f>
        <v>1230000</v>
      </c>
    </row>
    <row r="8" customFormat="false" ht="15" hidden="false" customHeight="false" outlineLevel="0" collapsed="false">
      <c r="A8" s="43" t="n">
        <v>43922</v>
      </c>
      <c r="B8" s="44" t="n">
        <v>356.69</v>
      </c>
      <c r="C8" s="34" t="n">
        <f aca="false">Feltételezések!$B$5</f>
        <v>15000</v>
      </c>
      <c r="D8" s="34" t="n">
        <f aca="false">C8*Feltételezések!$B$6</f>
        <v>52.5</v>
      </c>
      <c r="E8" s="45" t="n">
        <f aca="false">(C8-D8)/B8</f>
        <v>41.9061369816928</v>
      </c>
      <c r="F8" s="46" t="n">
        <f aca="false">Feltételezések!$B$7</f>
        <v>0</v>
      </c>
      <c r="G8" s="45" t="n">
        <f aca="false">MAX(E8-F8,0)</f>
        <v>41.9061369816928</v>
      </c>
      <c r="H8" s="47" t="n">
        <v>113.79</v>
      </c>
      <c r="I8" s="48" t="n">
        <f aca="false">G8/H8</f>
        <v>0.368276096156892</v>
      </c>
      <c r="J8" s="48" t="n">
        <f aca="false">J7+I8</f>
        <v>1.34380647785224</v>
      </c>
      <c r="K8" s="34" t="n">
        <f aca="false">K7+C8</f>
        <v>60000</v>
      </c>
      <c r="L8" s="45" t="n">
        <f aca="false">J8*H8</f>
        <v>152.911739114806</v>
      </c>
      <c r="M8" s="34" t="n">
        <f aca="false">L8*B8</f>
        <v>54542.0882248603</v>
      </c>
      <c r="N8" s="35" t="n">
        <f aca="false">M8-K8</f>
        <v>-5457.91177513969</v>
      </c>
      <c r="O8" s="36" t="n">
        <f aca="false">N8/K8</f>
        <v>-0.0909651962523282</v>
      </c>
      <c r="P8" s="35" t="n">
        <f aca="false">-C8</f>
        <v>-15000</v>
      </c>
      <c r="R8" s="21" t="s">
        <v>10</v>
      </c>
      <c r="S8" s="26" t="n">
        <f aca="false">M87</f>
        <v>1816224.32615818</v>
      </c>
    </row>
    <row r="9" customFormat="false" ht="15" hidden="false" customHeight="false" outlineLevel="0" collapsed="false">
      <c r="A9" s="43" t="n">
        <v>43952</v>
      </c>
      <c r="B9" s="44" t="n">
        <v>350.76</v>
      </c>
      <c r="C9" s="34" t="n">
        <f aca="false">Feltételezések!$B$5</f>
        <v>15000</v>
      </c>
      <c r="D9" s="34" t="n">
        <f aca="false">C9*Feltételezések!$B$6</f>
        <v>52.5</v>
      </c>
      <c r="E9" s="45" t="n">
        <f aca="false">(C9-D9)/B9</f>
        <v>42.6146082791652</v>
      </c>
      <c r="F9" s="46" t="n">
        <f aca="false">Feltételezések!$B$7</f>
        <v>0</v>
      </c>
      <c r="G9" s="45" t="n">
        <f aca="false">MAX(E9-F9,0)</f>
        <v>42.6146082791652</v>
      </c>
      <c r="H9" s="47" t="n">
        <v>121.83</v>
      </c>
      <c r="I9" s="48" t="n">
        <f aca="false">G9/H9</f>
        <v>0.349787476640936</v>
      </c>
      <c r="J9" s="48" t="n">
        <f aca="false">J8+I9</f>
        <v>1.69359395449318</v>
      </c>
      <c r="K9" s="34" t="n">
        <f aca="false">K8+C9</f>
        <v>75000</v>
      </c>
      <c r="L9" s="45" t="n">
        <f aca="false">J9*H9</f>
        <v>206.330551475904</v>
      </c>
      <c r="M9" s="34" t="n">
        <f aca="false">L9*B9</f>
        <v>72372.504235688</v>
      </c>
      <c r="N9" s="35" t="n">
        <f aca="false">M9-K9</f>
        <v>-2627.49576431203</v>
      </c>
      <c r="O9" s="36" t="n">
        <f aca="false">N9/K9</f>
        <v>-0.0350332768574937</v>
      </c>
      <c r="P9" s="35" t="n">
        <f aca="false">-C9</f>
        <v>-15000</v>
      </c>
      <c r="R9" s="21" t="s">
        <v>11</v>
      </c>
      <c r="S9" s="28" t="n">
        <f aca="false">N87</f>
        <v>586224.326158183</v>
      </c>
    </row>
    <row r="10" customFormat="false" ht="15" hidden="false" customHeight="false" outlineLevel="0" collapsed="false">
      <c r="A10" s="43" t="n">
        <v>43983</v>
      </c>
      <c r="B10" s="44" t="n">
        <v>347.69</v>
      </c>
      <c r="C10" s="34" t="n">
        <f aca="false">Feltételezések!$B$5</f>
        <v>15000</v>
      </c>
      <c r="D10" s="34" t="n">
        <f aca="false">C10*Feltételezések!$B$6</f>
        <v>52.5</v>
      </c>
      <c r="E10" s="45" t="n">
        <f aca="false">(C10-D10)/B10</f>
        <v>42.9908826828497</v>
      </c>
      <c r="F10" s="46" t="n">
        <f aca="false">Feltételezések!$B$7</f>
        <v>0</v>
      </c>
      <c r="G10" s="45" t="n">
        <f aca="false">MAX(E10-F10,0)</f>
        <v>42.9908826828497</v>
      </c>
      <c r="H10" s="47" t="n">
        <v>127.7</v>
      </c>
      <c r="I10" s="48" t="n">
        <f aca="false">G10/H10</f>
        <v>0.336655306835158</v>
      </c>
      <c r="J10" s="48" t="n">
        <f aca="false">J9+I10</f>
        <v>2.03024926132833</v>
      </c>
      <c r="K10" s="34" t="n">
        <f aca="false">K9+C10</f>
        <v>90000</v>
      </c>
      <c r="L10" s="45" t="n">
        <f aca="false">J10*H10</f>
        <v>259.262830671628</v>
      </c>
      <c r="M10" s="34" t="n">
        <f aca="false">L10*B10</f>
        <v>90143.0935962184</v>
      </c>
      <c r="N10" s="35" t="n">
        <f aca="false">M10-K10</f>
        <v>143.093596218445</v>
      </c>
      <c r="O10" s="36" t="n">
        <f aca="false">N10/K10</f>
        <v>0.00158992884687161</v>
      </c>
      <c r="P10" s="35" t="n">
        <f aca="false">-C10</f>
        <v>-15000</v>
      </c>
      <c r="R10" s="21" t="s">
        <v>12</v>
      </c>
      <c r="S10" s="29" t="n">
        <f aca="false">O87</f>
        <v>0.476605143218035</v>
      </c>
    </row>
    <row r="11" customFormat="false" ht="15" hidden="false" customHeight="false" outlineLevel="0" collapsed="false">
      <c r="A11" s="43" t="n">
        <v>44013</v>
      </c>
      <c r="B11" s="44" t="n">
        <v>351.16</v>
      </c>
      <c r="C11" s="34" t="n">
        <f aca="false">Feltételezések!$B$5</f>
        <v>15000</v>
      </c>
      <c r="D11" s="34" t="n">
        <f aca="false">C11*Feltételezések!$B$6</f>
        <v>52.5</v>
      </c>
      <c r="E11" s="45" t="n">
        <f aca="false">(C11-D11)/B11</f>
        <v>42.5660667501993</v>
      </c>
      <c r="F11" s="46" t="n">
        <f aca="false">Feltételezések!$B$7</f>
        <v>0</v>
      </c>
      <c r="G11" s="45" t="n">
        <f aca="false">MAX(E11-F11,0)</f>
        <v>42.5660667501993</v>
      </c>
      <c r="H11" s="47" t="n">
        <v>134.02</v>
      </c>
      <c r="I11" s="48" t="n">
        <f aca="false">G11/H11</f>
        <v>0.317609810104457</v>
      </c>
      <c r="J11" s="48" t="n">
        <f aca="false">J10+I11</f>
        <v>2.34785907143279</v>
      </c>
      <c r="K11" s="34" t="n">
        <f aca="false">K10+C11</f>
        <v>105000</v>
      </c>
      <c r="L11" s="45" t="n">
        <f aca="false">J11*H11</f>
        <v>314.660072753423</v>
      </c>
      <c r="M11" s="34" t="n">
        <f aca="false">L11*B11</f>
        <v>110496.031148092</v>
      </c>
      <c r="N11" s="35" t="n">
        <f aca="false">M11-K11</f>
        <v>5496.03114809192</v>
      </c>
      <c r="O11" s="36" t="n">
        <f aca="false">N11/K11</f>
        <v>0.0523431537913516</v>
      </c>
      <c r="P11" s="35" t="n">
        <f aca="false">-C11</f>
        <v>-15000</v>
      </c>
      <c r="R11" s="21" t="s">
        <v>261</v>
      </c>
      <c r="S11" s="29" t="n">
        <f aca="false">XIRR(P5:P87,A5:A87)</f>
        <v>0.113463634347398</v>
      </c>
    </row>
    <row r="12" customFormat="false" ht="15" hidden="false" customHeight="false" outlineLevel="0" collapsed="false">
      <c r="A12" s="43" t="n">
        <v>44044</v>
      </c>
      <c r="B12" s="44" t="n">
        <v>348.93</v>
      </c>
      <c r="C12" s="34" t="n">
        <f aca="false">Feltételezések!$B$5</f>
        <v>15000</v>
      </c>
      <c r="D12" s="34" t="n">
        <f aca="false">C12*Feltételezések!$B$6</f>
        <v>52.5</v>
      </c>
      <c r="E12" s="45" t="n">
        <f aca="false">(C12-D12)/B12</f>
        <v>42.838105064053</v>
      </c>
      <c r="F12" s="46" t="n">
        <f aca="false">Feltételezések!$B$7</f>
        <v>0</v>
      </c>
      <c r="G12" s="45" t="n">
        <f aca="false">MAX(E12-F12,0)</f>
        <v>42.838105064053</v>
      </c>
      <c r="H12" s="47" t="n">
        <v>138.91</v>
      </c>
      <c r="I12" s="48" t="n">
        <f aca="false">G12/H12</f>
        <v>0.308387481563984</v>
      </c>
      <c r="J12" s="48" t="n">
        <f aca="false">J11+I12</f>
        <v>2.65624655299678</v>
      </c>
      <c r="K12" s="34" t="n">
        <f aca="false">K11+C12</f>
        <v>120000</v>
      </c>
      <c r="L12" s="45" t="n">
        <f aca="false">J12*H12</f>
        <v>368.979208676782</v>
      </c>
      <c r="M12" s="34" t="n">
        <f aca="false">L12*B12</f>
        <v>128747.91528359</v>
      </c>
      <c r="N12" s="35" t="n">
        <f aca="false">M12-K12</f>
        <v>8747.91528358954</v>
      </c>
      <c r="O12" s="36" t="n">
        <f aca="false">N12/K12</f>
        <v>0.0728992940299128</v>
      </c>
      <c r="P12" s="35" t="n">
        <f aca="false">-C12</f>
        <v>-15000</v>
      </c>
      <c r="R12" s="21" t="s">
        <v>262</v>
      </c>
      <c r="S12" s="26" t="n">
        <f aca="false">SUM(D5:D86)+SUMPRODUCT(F5:F86,B5:B86)</f>
        <v>4305</v>
      </c>
    </row>
    <row r="13" customFormat="false" ht="15" hidden="false" customHeight="false" outlineLevel="0" collapsed="false">
      <c r="A13" s="43" t="n">
        <v>44075</v>
      </c>
      <c r="B13" s="44" t="n">
        <v>360.61</v>
      </c>
      <c r="C13" s="34" t="n">
        <f aca="false">Feltételezések!$B$5</f>
        <v>15000</v>
      </c>
      <c r="D13" s="34" t="n">
        <f aca="false">C13*Feltételezések!$B$6</f>
        <v>52.5</v>
      </c>
      <c r="E13" s="45" t="n">
        <f aca="false">(C13-D13)/B13</f>
        <v>41.4505975985136</v>
      </c>
      <c r="F13" s="46" t="n">
        <f aca="false">Feltételezések!$B$7</f>
        <v>0</v>
      </c>
      <c r="G13" s="45" t="n">
        <f aca="false">MAX(E13-F13,0)</f>
        <v>41.4505975985136</v>
      </c>
      <c r="H13" s="47" t="n">
        <v>143.9</v>
      </c>
      <c r="I13" s="48" t="n">
        <f aca="false">G13/H13</f>
        <v>0.288051407911839</v>
      </c>
      <c r="J13" s="48" t="n">
        <f aca="false">J12+I13</f>
        <v>2.94429796090861</v>
      </c>
      <c r="K13" s="34" t="n">
        <f aca="false">K12+C13</f>
        <v>135000</v>
      </c>
      <c r="L13" s="45" t="n">
        <f aca="false">J13*H13</f>
        <v>423.68447657475</v>
      </c>
      <c r="M13" s="34" t="n">
        <f aca="false">L13*B13</f>
        <v>152784.85909762</v>
      </c>
      <c r="N13" s="35" t="n">
        <f aca="false">M13-K13</f>
        <v>17784.8590976204</v>
      </c>
      <c r="O13" s="36" t="n">
        <f aca="false">N13/K13</f>
        <v>0.13173969701941</v>
      </c>
      <c r="P13" s="35" t="n">
        <f aca="false">-C13</f>
        <v>-15000</v>
      </c>
      <c r="R13" s="21" t="s">
        <v>263</v>
      </c>
      <c r="S13" s="26" t="n">
        <f aca="false">MAX(0,N87)*(Feltételezések!$B$11+Feltételezések!$B$12)</f>
        <v>164142.811324291</v>
      </c>
    </row>
    <row r="14" customFormat="false" ht="15" hidden="false" customHeight="false" outlineLevel="0" collapsed="false">
      <c r="A14" s="43" t="n">
        <v>44105</v>
      </c>
      <c r="B14" s="44" t="n">
        <v>362.53</v>
      </c>
      <c r="C14" s="34" t="n">
        <f aca="false">Feltételezések!$B$5</f>
        <v>15000</v>
      </c>
      <c r="D14" s="34" t="n">
        <f aca="false">C14*Feltételezések!$B$6</f>
        <v>52.5</v>
      </c>
      <c r="E14" s="45" t="n">
        <f aca="false">(C14-D14)/B14</f>
        <v>41.2310705320939</v>
      </c>
      <c r="F14" s="46" t="n">
        <f aca="false">Feltételezések!$B$7</f>
        <v>0</v>
      </c>
      <c r="G14" s="45" t="n">
        <f aca="false">MAX(E14-F14,0)</f>
        <v>41.2310705320939</v>
      </c>
      <c r="H14" s="47" t="n">
        <v>145.7</v>
      </c>
      <c r="I14" s="48" t="n">
        <f aca="false">G14/H14</f>
        <v>0.282986070913479</v>
      </c>
      <c r="J14" s="48" t="n">
        <f aca="false">J13+I14</f>
        <v>3.22728403182209</v>
      </c>
      <c r="K14" s="34" t="n">
        <f aca="false">K13+C14</f>
        <v>150000</v>
      </c>
      <c r="L14" s="45" t="n">
        <f aca="false">J14*H14</f>
        <v>470.215283436479</v>
      </c>
      <c r="M14" s="34" t="n">
        <f aca="false">L14*B14</f>
        <v>170467.146704227</v>
      </c>
      <c r="N14" s="35" t="n">
        <f aca="false">M14-K14</f>
        <v>20467.1467042267</v>
      </c>
      <c r="O14" s="36" t="n">
        <f aca="false">N14/K14</f>
        <v>0.136447644694845</v>
      </c>
      <c r="P14" s="35" t="n">
        <f aca="false">-C14</f>
        <v>-15000</v>
      </c>
      <c r="R14" s="21" t="s">
        <v>16</v>
      </c>
      <c r="S14" s="28" t="n">
        <f aca="false">N87-S13</f>
        <v>422081.514833892</v>
      </c>
    </row>
    <row r="15" customFormat="false" ht="15" hidden="false" customHeight="false" outlineLevel="0" collapsed="false">
      <c r="A15" s="43" t="n">
        <v>44136</v>
      </c>
      <c r="B15" s="44" t="n">
        <v>359.84</v>
      </c>
      <c r="C15" s="34" t="n">
        <f aca="false">Feltételezések!$B$5</f>
        <v>15000</v>
      </c>
      <c r="D15" s="34" t="n">
        <f aca="false">C15*Feltételezések!$B$6</f>
        <v>52.5</v>
      </c>
      <c r="E15" s="45" t="n">
        <f aca="false">(C15-D15)/B15</f>
        <v>41.5392952423299</v>
      </c>
      <c r="F15" s="46" t="n">
        <f aca="false">Feltételezések!$B$7</f>
        <v>0</v>
      </c>
      <c r="G15" s="45" t="n">
        <f aca="false">MAX(E15-F15,0)</f>
        <v>41.5392952423299</v>
      </c>
      <c r="H15" s="47" t="n">
        <v>148.13</v>
      </c>
      <c r="I15" s="48" t="n">
        <f aca="false">G15/H15</f>
        <v>0.280424594898602</v>
      </c>
      <c r="J15" s="48" t="n">
        <f aca="false">J14+I15</f>
        <v>3.5077086267207</v>
      </c>
      <c r="K15" s="34" t="n">
        <f aca="false">K14+C15</f>
        <v>165000</v>
      </c>
      <c r="L15" s="45" t="n">
        <f aca="false">J15*H15</f>
        <v>519.596878876137</v>
      </c>
      <c r="M15" s="34" t="n">
        <f aca="false">L15*B15</f>
        <v>186971.740894789</v>
      </c>
      <c r="N15" s="35" t="n">
        <f aca="false">M15-K15</f>
        <v>21971.740894789</v>
      </c>
      <c r="O15" s="36" t="n">
        <f aca="false">N15/K15</f>
        <v>0.133162066029024</v>
      </c>
      <c r="P15" s="35" t="n">
        <f aca="false">-C15</f>
        <v>-15000</v>
      </c>
      <c r="R15" s="21" t="s">
        <v>264</v>
      </c>
      <c r="S15" s="26" t="n">
        <f aca="false">MAX(M5:M87)</f>
        <v>1965039.30972774</v>
      </c>
    </row>
    <row r="16" customFormat="false" ht="15" hidden="false" customHeight="false" outlineLevel="0" collapsed="false">
      <c r="A16" s="43" t="n">
        <v>44166</v>
      </c>
      <c r="B16" s="44" t="n">
        <v>359.02</v>
      </c>
      <c r="C16" s="34" t="n">
        <f aca="false">Feltételezések!$B$5</f>
        <v>15000</v>
      </c>
      <c r="D16" s="34" t="n">
        <f aca="false">C16*Feltételezések!$B$6</f>
        <v>52.5</v>
      </c>
      <c r="E16" s="45" t="n">
        <f aca="false">(C16-D16)/B16</f>
        <v>41.6341707982842</v>
      </c>
      <c r="F16" s="46" t="n">
        <f aca="false">Feltételezések!$B$7</f>
        <v>0</v>
      </c>
      <c r="G16" s="45" t="n">
        <f aca="false">MAX(E16-F16,0)</f>
        <v>41.6341707982842</v>
      </c>
      <c r="H16" s="47" t="n">
        <v>157.64</v>
      </c>
      <c r="I16" s="48" t="n">
        <f aca="false">G16/H16</f>
        <v>0.264109177862752</v>
      </c>
      <c r="J16" s="48" t="n">
        <f aca="false">J15+I16</f>
        <v>3.77181780458345</v>
      </c>
      <c r="K16" s="34" t="n">
        <f aca="false">K15+C16</f>
        <v>180000</v>
      </c>
      <c r="L16" s="45" t="n">
        <f aca="false">J16*H16</f>
        <v>594.589358714535</v>
      </c>
      <c r="M16" s="34" t="n">
        <f aca="false">L16*B16</f>
        <v>213469.471565692</v>
      </c>
      <c r="N16" s="35" t="n">
        <f aca="false">M16-K16</f>
        <v>33469.4715656922</v>
      </c>
      <c r="O16" s="36" t="n">
        <f aca="false">N16/K16</f>
        <v>0.18594150869829</v>
      </c>
      <c r="P16" s="35" t="n">
        <f aca="false">-C16</f>
        <v>-15000</v>
      </c>
      <c r="R16" s="21" t="s">
        <v>265</v>
      </c>
      <c r="S16" s="28" t="n">
        <f aca="false">MIN(N5:N87)</f>
        <v>-42676.3101470455</v>
      </c>
    </row>
    <row r="17" customFormat="false" ht="15" hidden="false" customHeight="false" outlineLevel="0" collapsed="false">
      <c r="A17" s="43" t="n">
        <v>44197</v>
      </c>
      <c r="B17" s="44" t="n">
        <v>359.19</v>
      </c>
      <c r="C17" s="34" t="n">
        <f aca="false">Feltételezések!$B$5</f>
        <v>15000</v>
      </c>
      <c r="D17" s="34" t="n">
        <f aca="false">C17*Feltételezések!$B$6</f>
        <v>52.5</v>
      </c>
      <c r="E17" s="45" t="n">
        <f aca="false">(C17-D17)/B17</f>
        <v>41.6144658815669</v>
      </c>
      <c r="F17" s="46" t="n">
        <f aca="false">Feltételezések!$B$7</f>
        <v>0</v>
      </c>
      <c r="G17" s="45" t="n">
        <f aca="false">MAX(E17-F17,0)</f>
        <v>41.6144658815669</v>
      </c>
      <c r="H17" s="47" t="n">
        <v>161.6</v>
      </c>
      <c r="I17" s="48" t="n">
        <f aca="false">G17/H17</f>
        <v>0.257515259168112</v>
      </c>
      <c r="J17" s="48" t="n">
        <f aca="false">J16+I17</f>
        <v>4.02933306375156</v>
      </c>
      <c r="K17" s="34" t="n">
        <f aca="false">K16+C17</f>
        <v>195000</v>
      </c>
      <c r="L17" s="45" t="n">
        <f aca="false">J17*H17</f>
        <v>651.140223102252</v>
      </c>
      <c r="M17" s="34" t="n">
        <f aca="false">L17*B17</f>
        <v>233883.056736098</v>
      </c>
      <c r="N17" s="35" t="n">
        <f aca="false">M17-K17</f>
        <v>38883.0567360978</v>
      </c>
      <c r="O17" s="36" t="n">
        <f aca="false">N17/K17</f>
        <v>0.199400290954348</v>
      </c>
      <c r="P17" s="35" t="n">
        <f aca="false">-C17</f>
        <v>-15000</v>
      </c>
    </row>
    <row r="18" customFormat="false" ht="15" hidden="false" customHeight="false" outlineLevel="0" collapsed="false">
      <c r="A18" s="43" t="n">
        <v>44228</v>
      </c>
      <c r="B18" s="44" t="n">
        <v>358.15</v>
      </c>
      <c r="C18" s="34" t="n">
        <f aca="false">Feltételezések!$B$5</f>
        <v>15000</v>
      </c>
      <c r="D18" s="34" t="n">
        <f aca="false">C18*Feltételezések!$B$6</f>
        <v>52.5</v>
      </c>
      <c r="E18" s="45" t="n">
        <f aca="false">(C18-D18)/B18</f>
        <v>41.7353064358509</v>
      </c>
      <c r="F18" s="46" t="n">
        <f aca="false">Feltételezések!$B$7</f>
        <v>0</v>
      </c>
      <c r="G18" s="45" t="n">
        <f aca="false">MAX(E18-F18,0)</f>
        <v>41.7353064358509</v>
      </c>
      <c r="H18" s="47" t="n">
        <v>176.93</v>
      </c>
      <c r="I18" s="48" t="n">
        <f aca="false">G18/H18</f>
        <v>0.235885979968637</v>
      </c>
      <c r="J18" s="48" t="n">
        <f aca="false">J17+I18</f>
        <v>4.2652190437202</v>
      </c>
      <c r="K18" s="34" t="n">
        <f aca="false">K17+C18</f>
        <v>210000</v>
      </c>
      <c r="L18" s="45" t="n">
        <f aca="false">J18*H18</f>
        <v>754.645205405414</v>
      </c>
      <c r="M18" s="34" t="n">
        <f aca="false">L18*B18</f>
        <v>270276.180315949</v>
      </c>
      <c r="N18" s="35" t="n">
        <f aca="false">M18-K18</f>
        <v>60276.1803159491</v>
      </c>
      <c r="O18" s="36" t="n">
        <f aca="false">N18/K18</f>
        <v>0.287029430075948</v>
      </c>
      <c r="P18" s="35" t="n">
        <f aca="false">-C18</f>
        <v>-15000</v>
      </c>
    </row>
    <row r="19" customFormat="false" ht="15" hidden="false" customHeight="false" outlineLevel="0" collapsed="false">
      <c r="A19" s="43" t="n">
        <v>44256</v>
      </c>
      <c r="B19" s="44" t="n">
        <v>365.61</v>
      </c>
      <c r="C19" s="34" t="n">
        <f aca="false">Feltételezések!$B$5</f>
        <v>15000</v>
      </c>
      <c r="D19" s="34" t="n">
        <f aca="false">C19*Feltételezések!$B$6</f>
        <v>52.5</v>
      </c>
      <c r="E19" s="45" t="n">
        <f aca="false">(C19-D19)/B19</f>
        <v>40.8837285632231</v>
      </c>
      <c r="F19" s="46" t="n">
        <f aca="false">Feltételezések!$B$7</f>
        <v>0</v>
      </c>
      <c r="G19" s="45" t="n">
        <f aca="false">MAX(E19-F19,0)</f>
        <v>40.8837285632231</v>
      </c>
      <c r="H19" s="47" t="n">
        <v>179.27</v>
      </c>
      <c r="I19" s="48" t="n">
        <f aca="false">G19/H19</f>
        <v>0.228056722057361</v>
      </c>
      <c r="J19" s="48" t="n">
        <f aca="false">J18+I19</f>
        <v>4.49327576577756</v>
      </c>
      <c r="K19" s="34" t="n">
        <f aca="false">K18+C19</f>
        <v>225000</v>
      </c>
      <c r="L19" s="45" t="n">
        <f aca="false">J19*H19</f>
        <v>805.509546530943</v>
      </c>
      <c r="M19" s="34" t="n">
        <f aca="false">L19*B19</f>
        <v>294502.345307178</v>
      </c>
      <c r="N19" s="35" t="n">
        <f aca="false">M19-K19</f>
        <v>69502.345307178</v>
      </c>
      <c r="O19" s="36" t="n">
        <f aca="false">N19/K19</f>
        <v>0.308899312476347</v>
      </c>
      <c r="P19" s="35" t="n">
        <f aca="false">-C19</f>
        <v>-15000</v>
      </c>
    </row>
    <row r="20" customFormat="false" ht="15" hidden="false" customHeight="false" outlineLevel="0" collapsed="false">
      <c r="A20" s="43" t="n">
        <v>44287</v>
      </c>
      <c r="B20" s="44" t="n">
        <v>360.58</v>
      </c>
      <c r="C20" s="34" t="n">
        <f aca="false">Feltételezések!$B$5</f>
        <v>15000</v>
      </c>
      <c r="D20" s="34" t="n">
        <f aca="false">C20*Feltételezések!$B$6</f>
        <v>52.5</v>
      </c>
      <c r="E20" s="45" t="n">
        <f aca="false">(C20-D20)/B20</f>
        <v>41.4540462588053</v>
      </c>
      <c r="F20" s="46" t="n">
        <f aca="false">Feltételezések!$B$7</f>
        <v>0</v>
      </c>
      <c r="G20" s="45" t="n">
        <f aca="false">MAX(E20-F20,0)</f>
        <v>41.4540462588053</v>
      </c>
      <c r="H20" s="47" t="n">
        <v>176.11</v>
      </c>
      <c r="I20" s="48" t="n">
        <f aca="false">G20/H20</f>
        <v>0.235387236720262</v>
      </c>
      <c r="J20" s="48" t="n">
        <f aca="false">J19+I20</f>
        <v>4.72866300249782</v>
      </c>
      <c r="K20" s="34" t="n">
        <f aca="false">K19+C20</f>
        <v>240000</v>
      </c>
      <c r="L20" s="45" t="n">
        <f aca="false">J20*H20</f>
        <v>832.764841369891</v>
      </c>
      <c r="M20" s="34" t="n">
        <f aca="false">L20*B20</f>
        <v>300278.346501155</v>
      </c>
      <c r="N20" s="35" t="n">
        <f aca="false">M20-K20</f>
        <v>60278.3465011552</v>
      </c>
      <c r="O20" s="36" t="n">
        <f aca="false">N20/K20</f>
        <v>0.251159777088147</v>
      </c>
      <c r="P20" s="35" t="n">
        <f aca="false">-C20</f>
        <v>-15000</v>
      </c>
    </row>
    <row r="21" customFormat="false" ht="15" hidden="false" customHeight="false" outlineLevel="0" collapsed="false">
      <c r="A21" s="43" t="n">
        <v>44317</v>
      </c>
      <c r="B21" s="44" t="n">
        <v>353.65</v>
      </c>
      <c r="C21" s="34" t="n">
        <f aca="false">Feltételezések!$B$5</f>
        <v>15000</v>
      </c>
      <c r="D21" s="34" t="n">
        <f aca="false">C21*Feltételezések!$B$6</f>
        <v>52.5</v>
      </c>
      <c r="E21" s="45" t="n">
        <f aca="false">(C21-D21)/B21</f>
        <v>42.2663650501909</v>
      </c>
      <c r="F21" s="46" t="n">
        <f aca="false">Feltételezések!$B$7</f>
        <v>0</v>
      </c>
      <c r="G21" s="45" t="n">
        <f aca="false">MAX(E21-F21,0)</f>
        <v>42.2663650501909</v>
      </c>
      <c r="H21" s="47" t="n">
        <v>172.31</v>
      </c>
      <c r="I21" s="48" t="n">
        <f aca="false">G21/H21</f>
        <v>0.24529258342633</v>
      </c>
      <c r="J21" s="48" t="n">
        <f aca="false">J20+I21</f>
        <v>4.97395558592415</v>
      </c>
      <c r="K21" s="34" t="n">
        <f aca="false">K20+C21</f>
        <v>255000</v>
      </c>
      <c r="L21" s="45" t="n">
        <f aca="false">J21*H21</f>
        <v>857.06228701059</v>
      </c>
      <c r="M21" s="34" t="n">
        <f aca="false">L21*B21</f>
        <v>303100.077801295</v>
      </c>
      <c r="N21" s="35" t="n">
        <f aca="false">M21-K21</f>
        <v>48100.0778012951</v>
      </c>
      <c r="O21" s="36" t="n">
        <f aca="false">N21/K21</f>
        <v>0.18862775608351</v>
      </c>
      <c r="P21" s="35" t="n">
        <f aca="false">-C21</f>
        <v>-15000</v>
      </c>
    </row>
    <row r="22" customFormat="false" ht="15" hidden="false" customHeight="false" outlineLevel="0" collapsed="false">
      <c r="A22" s="43" t="n">
        <v>44348</v>
      </c>
      <c r="B22" s="44" t="n">
        <v>349.94</v>
      </c>
      <c r="C22" s="34" t="n">
        <f aca="false">Feltételezések!$B$5</f>
        <v>15000</v>
      </c>
      <c r="D22" s="34" t="n">
        <f aca="false">C22*Feltételezések!$B$6</f>
        <v>52.5</v>
      </c>
      <c r="E22" s="45" t="n">
        <f aca="false">(C22-D22)/B22</f>
        <v>42.7144653369149</v>
      </c>
      <c r="F22" s="46" t="n">
        <f aca="false">Feltételezések!$B$7</f>
        <v>0</v>
      </c>
      <c r="G22" s="45" t="n">
        <f aca="false">MAX(E22-F22,0)</f>
        <v>42.7144653369149</v>
      </c>
      <c r="H22" s="47" t="n">
        <v>174.1</v>
      </c>
      <c r="I22" s="48" t="n">
        <f aca="false">G22/H22</f>
        <v>0.245344430424554</v>
      </c>
      <c r="J22" s="48" t="n">
        <f aca="false">J21+I22</f>
        <v>5.2193000163487</v>
      </c>
      <c r="K22" s="34" t="n">
        <f aca="false">K21+C22</f>
        <v>270000</v>
      </c>
      <c r="L22" s="45" t="n">
        <f aca="false">J22*H22</f>
        <v>908.680132846309</v>
      </c>
      <c r="M22" s="34" t="n">
        <f aca="false">L22*B22</f>
        <v>317983.525688237</v>
      </c>
      <c r="N22" s="35" t="n">
        <f aca="false">M22-K22</f>
        <v>47983.5256882373</v>
      </c>
      <c r="O22" s="36" t="n">
        <f aca="false">N22/K22</f>
        <v>0.177716761808286</v>
      </c>
      <c r="P22" s="35" t="n">
        <f aca="false">-C22</f>
        <v>-15000</v>
      </c>
    </row>
    <row r="23" customFormat="false" ht="15" hidden="false" customHeight="false" outlineLevel="0" collapsed="false">
      <c r="A23" s="43" t="n">
        <v>44378</v>
      </c>
      <c r="B23" s="44" t="n">
        <v>357.26</v>
      </c>
      <c r="C23" s="34" t="n">
        <f aca="false">Feltételezések!$B$5</f>
        <v>15000</v>
      </c>
      <c r="D23" s="34" t="n">
        <f aca="false">C23*Feltételezések!$B$6</f>
        <v>52.5</v>
      </c>
      <c r="E23" s="45" t="n">
        <f aca="false">(C23-D23)/B23</f>
        <v>41.8392767172368</v>
      </c>
      <c r="F23" s="46" t="n">
        <f aca="false">Feltételezések!$B$7</f>
        <v>0</v>
      </c>
      <c r="G23" s="45" t="n">
        <f aca="false">MAX(E23-F23,0)</f>
        <v>41.8392767172368</v>
      </c>
      <c r="H23" s="47" t="n">
        <v>176.3</v>
      </c>
      <c r="I23" s="48" t="n">
        <f aca="false">G23/H23</f>
        <v>0.237318642752336</v>
      </c>
      <c r="J23" s="48" t="n">
        <f aca="false">J22+I23</f>
        <v>5.45661865910104</v>
      </c>
      <c r="K23" s="34" t="n">
        <f aca="false">K22+C23</f>
        <v>285000</v>
      </c>
      <c r="L23" s="45" t="n">
        <f aca="false">J23*H23</f>
        <v>962.001869599513</v>
      </c>
      <c r="M23" s="34" t="n">
        <f aca="false">L23*B23</f>
        <v>343684.787933122</v>
      </c>
      <c r="N23" s="35" t="n">
        <f aca="false">M23-K23</f>
        <v>58684.787933122</v>
      </c>
      <c r="O23" s="36" t="n">
        <f aca="false">N23/K23</f>
        <v>0.205911536607445</v>
      </c>
      <c r="P23" s="35" t="n">
        <f aca="false">-C23</f>
        <v>-15000</v>
      </c>
    </row>
    <row r="24" customFormat="false" ht="15" hidden="false" customHeight="false" outlineLevel="0" collapsed="false">
      <c r="A24" s="43" t="n">
        <v>44409</v>
      </c>
      <c r="B24" s="44" t="n">
        <v>351.84</v>
      </c>
      <c r="C24" s="34" t="n">
        <f aca="false">Feltételezések!$B$5</f>
        <v>15000</v>
      </c>
      <c r="D24" s="34" t="n">
        <f aca="false">C24*Feltételezések!$B$6</f>
        <v>52.5</v>
      </c>
      <c r="E24" s="45" t="n">
        <f aca="false">(C24-D24)/B24</f>
        <v>42.4837994542974</v>
      </c>
      <c r="F24" s="46" t="n">
        <f aca="false">Feltételezések!$B$7</f>
        <v>0</v>
      </c>
      <c r="G24" s="45" t="n">
        <f aca="false">MAX(E24-F24,0)</f>
        <v>42.4837994542974</v>
      </c>
      <c r="H24" s="47" t="n">
        <v>163.1</v>
      </c>
      <c r="I24" s="48" t="n">
        <f aca="false">G24/H24</f>
        <v>0.260477004624754</v>
      </c>
      <c r="J24" s="48" t="n">
        <f aca="false">J23+I24</f>
        <v>5.71709566372579</v>
      </c>
      <c r="K24" s="34" t="n">
        <f aca="false">K23+C24</f>
        <v>300000</v>
      </c>
      <c r="L24" s="45" t="n">
        <f aca="false">J24*H24</f>
        <v>932.458302753677</v>
      </c>
      <c r="M24" s="34" t="n">
        <f aca="false">L24*B24</f>
        <v>328076.129240854</v>
      </c>
      <c r="N24" s="35" t="n">
        <f aca="false">M24-K24</f>
        <v>28076.1292408535</v>
      </c>
      <c r="O24" s="36" t="n">
        <f aca="false">N24/K24</f>
        <v>0.0935870974695118</v>
      </c>
      <c r="P24" s="35" t="n">
        <f aca="false">-C24</f>
        <v>-15000</v>
      </c>
    </row>
    <row r="25" customFormat="false" ht="15" hidden="false" customHeight="false" outlineLevel="0" collapsed="false">
      <c r="A25" s="43" t="n">
        <v>44440</v>
      </c>
      <c r="B25" s="44" t="n">
        <v>352.51</v>
      </c>
      <c r="C25" s="34" t="n">
        <f aca="false">Feltételezések!$B$5</f>
        <v>15000</v>
      </c>
      <c r="D25" s="34" t="n">
        <f aca="false">C25*Feltételezések!$B$6</f>
        <v>52.5</v>
      </c>
      <c r="E25" s="45" t="n">
        <f aca="false">(C25-D25)/B25</f>
        <v>42.4030523956767</v>
      </c>
      <c r="F25" s="46" t="n">
        <f aca="false">Feltételezések!$B$7</f>
        <v>0</v>
      </c>
      <c r="G25" s="45" t="n">
        <f aca="false">MAX(E25-F25,0)</f>
        <v>42.4030523956767</v>
      </c>
      <c r="H25" s="47" t="n">
        <v>168.98</v>
      </c>
      <c r="I25" s="48" t="n">
        <f aca="false">G25/H25</f>
        <v>0.250935331966367</v>
      </c>
      <c r="J25" s="48" t="n">
        <f aca="false">J24+I25</f>
        <v>5.96803099569216</v>
      </c>
      <c r="K25" s="34" t="n">
        <f aca="false">K24+C25</f>
        <v>315000</v>
      </c>
      <c r="L25" s="45" t="n">
        <f aca="false">J25*H25</f>
        <v>1008.47787765206</v>
      </c>
      <c r="M25" s="34" t="n">
        <f aca="false">L25*B25</f>
        <v>355498.536651128</v>
      </c>
      <c r="N25" s="35" t="n">
        <f aca="false">M25-K25</f>
        <v>40498.536651128</v>
      </c>
      <c r="O25" s="36" t="n">
        <f aca="false">N25/K25</f>
        <v>0.128566783019454</v>
      </c>
      <c r="P25" s="35" t="n">
        <f aca="false">-C25</f>
        <v>-15000</v>
      </c>
    </row>
    <row r="26" customFormat="false" ht="15" hidden="false" customHeight="false" outlineLevel="0" collapsed="false">
      <c r="A26" s="43" t="n">
        <v>44470</v>
      </c>
      <c r="B26" s="44" t="n">
        <v>360.82</v>
      </c>
      <c r="C26" s="34" t="n">
        <f aca="false">Feltételezések!$B$5</f>
        <v>15000</v>
      </c>
      <c r="D26" s="34" t="n">
        <f aca="false">C26*Feltételezések!$B$6</f>
        <v>52.5</v>
      </c>
      <c r="E26" s="45" t="n">
        <f aca="false">(C26-D26)/B26</f>
        <v>41.4264730336456</v>
      </c>
      <c r="F26" s="46" t="n">
        <f aca="false">Feltételezések!$B$7</f>
        <v>0</v>
      </c>
      <c r="G26" s="45" t="n">
        <f aca="false">MAX(E26-F26,0)</f>
        <v>41.4264730336456</v>
      </c>
      <c r="H26" s="47" t="n">
        <v>163</v>
      </c>
      <c r="I26" s="48" t="n">
        <f aca="false">G26/H26</f>
        <v>0.254150141310709</v>
      </c>
      <c r="J26" s="48" t="n">
        <f aca="false">J25+I26</f>
        <v>6.22218113700287</v>
      </c>
      <c r="K26" s="34" t="n">
        <f aca="false">K25+C26</f>
        <v>330000</v>
      </c>
      <c r="L26" s="45" t="n">
        <f aca="false">J26*H26</f>
        <v>1014.21552533147</v>
      </c>
      <c r="M26" s="34" t="n">
        <f aca="false">L26*B26</f>
        <v>365949.2458501</v>
      </c>
      <c r="N26" s="35" t="n">
        <f aca="false">M26-K26</f>
        <v>35949.2458501001</v>
      </c>
      <c r="O26" s="36" t="n">
        <f aca="false">N26/K26</f>
        <v>0.108937108636667</v>
      </c>
      <c r="P26" s="35" t="n">
        <f aca="false">-C26</f>
        <v>-15000</v>
      </c>
    </row>
    <row r="27" customFormat="false" ht="15" hidden="false" customHeight="false" outlineLevel="0" collapsed="false">
      <c r="A27" s="43" t="n">
        <v>44501</v>
      </c>
      <c r="B27" s="44" t="n">
        <v>364.5</v>
      </c>
      <c r="C27" s="34" t="n">
        <f aca="false">Feltételezések!$B$5</f>
        <v>15000</v>
      </c>
      <c r="D27" s="34" t="n">
        <f aca="false">C27*Feltételezések!$B$6</f>
        <v>52.5</v>
      </c>
      <c r="E27" s="45" t="n">
        <f aca="false">(C27-D27)/B27</f>
        <v>41.0082304526749</v>
      </c>
      <c r="F27" s="46" t="n">
        <f aca="false">Feltételezések!$B$7</f>
        <v>0</v>
      </c>
      <c r="G27" s="45" t="n">
        <f aca="false">MAX(E27-F27,0)</f>
        <v>41.0082304526749</v>
      </c>
      <c r="H27" s="47" t="n">
        <v>166.76</v>
      </c>
      <c r="I27" s="48" t="n">
        <f aca="false">G27/H27</f>
        <v>0.245911672179629</v>
      </c>
      <c r="J27" s="48" t="n">
        <f aca="false">J26+I27</f>
        <v>6.4680928091825</v>
      </c>
      <c r="K27" s="34" t="n">
        <f aca="false">K26+C27</f>
        <v>345000</v>
      </c>
      <c r="L27" s="45" t="n">
        <f aca="false">J27*H27</f>
        <v>1078.61915685927</v>
      </c>
      <c r="M27" s="34" t="n">
        <f aca="false">L27*B27</f>
        <v>393156.682675205</v>
      </c>
      <c r="N27" s="35" t="n">
        <f aca="false">M27-K27</f>
        <v>48156.6826752051</v>
      </c>
      <c r="O27" s="36" t="n">
        <f aca="false">N27/K27</f>
        <v>0.139584587464362</v>
      </c>
      <c r="P27" s="35" t="n">
        <f aca="false">-C27</f>
        <v>-15000</v>
      </c>
    </row>
    <row r="28" customFormat="false" ht="15" hidden="false" customHeight="false" outlineLevel="0" collapsed="false">
      <c r="A28" s="43" t="n">
        <v>44531</v>
      </c>
      <c r="B28" s="44" t="n">
        <v>367.5</v>
      </c>
      <c r="C28" s="34" t="n">
        <f aca="false">Feltételezések!$B$5</f>
        <v>15000</v>
      </c>
      <c r="D28" s="34" t="n">
        <f aca="false">C28*Feltételezések!$B$6</f>
        <v>52.5</v>
      </c>
      <c r="E28" s="45" t="n">
        <f aca="false">(C28-D28)/B28</f>
        <v>40.6734693877551</v>
      </c>
      <c r="F28" s="46" t="n">
        <f aca="false">Feltételezések!$B$7</f>
        <v>0</v>
      </c>
      <c r="G28" s="45" t="n">
        <f aca="false">MAX(E28-F28,0)</f>
        <v>40.6734693877551</v>
      </c>
      <c r="H28" s="47" t="n">
        <v>166.35</v>
      </c>
      <c r="I28" s="48" t="n">
        <f aca="false">G28/H28</f>
        <v>0.24450537654196</v>
      </c>
      <c r="J28" s="48" t="n">
        <f aca="false">J27+I28</f>
        <v>6.71259818572446</v>
      </c>
      <c r="K28" s="34" t="n">
        <f aca="false">K27+C28</f>
        <v>360000</v>
      </c>
      <c r="L28" s="45" t="n">
        <f aca="false">J28*H28</f>
        <v>1116.64070819526</v>
      </c>
      <c r="M28" s="34" t="n">
        <f aca="false">L28*B28</f>
        <v>410365.460261759</v>
      </c>
      <c r="N28" s="35" t="n">
        <f aca="false">M28-K28</f>
        <v>50365.4602617593</v>
      </c>
      <c r="O28" s="36" t="n">
        <f aca="false">N28/K28</f>
        <v>0.139904056282665</v>
      </c>
      <c r="P28" s="35" t="n">
        <f aca="false">-C28</f>
        <v>-15000</v>
      </c>
    </row>
    <row r="29" customFormat="false" ht="15" hidden="false" customHeight="false" outlineLevel="0" collapsed="false">
      <c r="A29" s="43" t="n">
        <v>44562</v>
      </c>
      <c r="B29" s="44" t="n">
        <v>358.68</v>
      </c>
      <c r="C29" s="34" t="n">
        <f aca="false">Feltételezések!$B$5</f>
        <v>15000</v>
      </c>
      <c r="D29" s="34" t="n">
        <f aca="false">C29*Feltételezések!$B$6</f>
        <v>52.5</v>
      </c>
      <c r="E29" s="45" t="n">
        <f aca="false">(C29-D29)/B29</f>
        <v>41.6736366677819</v>
      </c>
      <c r="F29" s="46" t="n">
        <f aca="false">Feltételezések!$B$7</f>
        <v>0</v>
      </c>
      <c r="G29" s="45" t="n">
        <f aca="false">MAX(E29-F29,0)</f>
        <v>41.6736366677819</v>
      </c>
      <c r="H29" s="47" t="n">
        <v>164.77</v>
      </c>
      <c r="I29" s="48" t="n">
        <f aca="false">G29/H29</f>
        <v>0.252920050177714</v>
      </c>
      <c r="J29" s="48" t="n">
        <f aca="false">J28+I29</f>
        <v>6.96551823590217</v>
      </c>
      <c r="K29" s="34" t="n">
        <f aca="false">K28+C29</f>
        <v>375000</v>
      </c>
      <c r="L29" s="45" t="n">
        <f aca="false">J29*H29</f>
        <v>1147.7084397296</v>
      </c>
      <c r="M29" s="34" t="n">
        <f aca="false">L29*B29</f>
        <v>411660.063162213</v>
      </c>
      <c r="N29" s="35" t="n">
        <f aca="false">M29-K29</f>
        <v>36660.0631622132</v>
      </c>
      <c r="O29" s="36" t="n">
        <f aca="false">N29/K29</f>
        <v>0.0977601684325685</v>
      </c>
      <c r="P29" s="35" t="n">
        <f aca="false">-C29</f>
        <v>-15000</v>
      </c>
    </row>
    <row r="30" customFormat="false" ht="15" hidden="false" customHeight="false" outlineLevel="0" collapsed="false">
      <c r="A30" s="43" t="n">
        <v>44593</v>
      </c>
      <c r="B30" s="44" t="n">
        <v>356.97</v>
      </c>
      <c r="C30" s="34" t="n">
        <f aca="false">Feltételezések!$B$5</f>
        <v>15000</v>
      </c>
      <c r="D30" s="34" t="n">
        <f aca="false">C30*Feltételezések!$B$6</f>
        <v>52.5</v>
      </c>
      <c r="E30" s="45" t="n">
        <f aca="false">(C30-D30)/B30</f>
        <v>41.873266661064</v>
      </c>
      <c r="F30" s="46" t="n">
        <f aca="false">Feltételezések!$B$7</f>
        <v>0</v>
      </c>
      <c r="G30" s="45" t="n">
        <f aca="false">MAX(E30-F30,0)</f>
        <v>41.873266661064</v>
      </c>
      <c r="H30" s="47" t="n">
        <v>165.82</v>
      </c>
      <c r="I30" s="48" t="n">
        <f aca="false">G30/H30</f>
        <v>0.252522413828633</v>
      </c>
      <c r="J30" s="48" t="n">
        <f aca="false">J29+I30</f>
        <v>7.2180406497308</v>
      </c>
      <c r="K30" s="34" t="n">
        <f aca="false">K29+C30</f>
        <v>390000</v>
      </c>
      <c r="L30" s="45" t="n">
        <f aca="false">J30*H30</f>
        <v>1196.89550053836</v>
      </c>
      <c r="M30" s="34" t="n">
        <f aca="false">L30*B30</f>
        <v>427255.786827179</v>
      </c>
      <c r="N30" s="35" t="n">
        <f aca="false">M30-K30</f>
        <v>37255.7868271791</v>
      </c>
      <c r="O30" s="36" t="n">
        <f aca="false">N30/K30</f>
        <v>0.0955276585312284</v>
      </c>
      <c r="P30" s="35" t="n">
        <f aca="false">-C30</f>
        <v>-15000</v>
      </c>
    </row>
    <row r="31" customFormat="false" ht="15" hidden="false" customHeight="false" outlineLevel="0" collapsed="false">
      <c r="A31" s="43" t="n">
        <v>44621</v>
      </c>
      <c r="B31" s="44" t="n">
        <v>376.64</v>
      </c>
      <c r="C31" s="34" t="n">
        <f aca="false">Feltételezések!$B$5</f>
        <v>15000</v>
      </c>
      <c r="D31" s="34" t="n">
        <f aca="false">C31*Feltételezések!$B$6</f>
        <v>52.5</v>
      </c>
      <c r="E31" s="45" t="n">
        <f aca="false">(C31-D31)/B31</f>
        <v>39.6864379779099</v>
      </c>
      <c r="F31" s="46" t="n">
        <f aca="false">Feltételezések!$B$7</f>
        <v>0</v>
      </c>
      <c r="G31" s="45" t="n">
        <f aca="false">MAX(E31-F31,0)</f>
        <v>39.6864379779099</v>
      </c>
      <c r="H31" s="47" t="n">
        <v>160.83</v>
      </c>
      <c r="I31" s="48" t="n">
        <f aca="false">G31/H31</f>
        <v>0.246760168985326</v>
      </c>
      <c r="J31" s="48" t="n">
        <f aca="false">J30+I31</f>
        <v>7.46480081871613</v>
      </c>
      <c r="K31" s="34" t="n">
        <f aca="false">K30+C31</f>
        <v>405000</v>
      </c>
      <c r="L31" s="45" t="n">
        <f aca="false">J31*H31</f>
        <v>1200.56391567412</v>
      </c>
      <c r="M31" s="34" t="n">
        <f aca="false">L31*B31</f>
        <v>452180.393199499</v>
      </c>
      <c r="N31" s="35" t="n">
        <f aca="false">M31-K31</f>
        <v>47180.3931994987</v>
      </c>
      <c r="O31" s="36" t="n">
        <f aca="false">N31/K31</f>
        <v>0.116494798023454</v>
      </c>
      <c r="P31" s="35" t="n">
        <f aca="false">-C31</f>
        <v>-15000</v>
      </c>
    </row>
    <row r="32" customFormat="false" ht="15" hidden="false" customHeight="false" outlineLevel="0" collapsed="false">
      <c r="A32" s="43" t="n">
        <v>44652</v>
      </c>
      <c r="B32" s="44" t="n">
        <v>374.87</v>
      </c>
      <c r="C32" s="34" t="n">
        <f aca="false">Feltételezések!$B$5</f>
        <v>15000</v>
      </c>
      <c r="D32" s="34" t="n">
        <f aca="false">C32*Feltételezések!$B$6</f>
        <v>52.5</v>
      </c>
      <c r="E32" s="45" t="n">
        <f aca="false">(C32-D32)/B32</f>
        <v>39.8738229252808</v>
      </c>
      <c r="F32" s="46" t="n">
        <f aca="false">Feltételezések!$B$7</f>
        <v>0</v>
      </c>
      <c r="G32" s="45" t="n">
        <f aca="false">MAX(E32-F32,0)</f>
        <v>39.8738229252808</v>
      </c>
      <c r="H32" s="47" t="n">
        <v>156.44</v>
      </c>
      <c r="I32" s="48" t="n">
        <f aca="false">G32/H32</f>
        <v>0.254882529565845</v>
      </c>
      <c r="J32" s="48" t="n">
        <f aca="false">J31+I32</f>
        <v>7.71968334828197</v>
      </c>
      <c r="K32" s="34" t="n">
        <f aca="false">K31+C32</f>
        <v>420000</v>
      </c>
      <c r="L32" s="45" t="n">
        <f aca="false">J32*H32</f>
        <v>1207.66726300523</v>
      </c>
      <c r="M32" s="34" t="n">
        <f aca="false">L32*B32</f>
        <v>452718.226882771</v>
      </c>
      <c r="N32" s="35" t="n">
        <f aca="false">M32-K32</f>
        <v>32718.2268827713</v>
      </c>
      <c r="O32" s="36" t="n">
        <f aca="false">N32/K32</f>
        <v>0.0779005401970745</v>
      </c>
      <c r="P32" s="35" t="n">
        <f aca="false">-C32</f>
        <v>-15000</v>
      </c>
    </row>
    <row r="33" customFormat="false" ht="15" hidden="false" customHeight="false" outlineLevel="0" collapsed="false">
      <c r="A33" s="43" t="n">
        <v>44682</v>
      </c>
      <c r="B33" s="44" t="n">
        <v>384.45</v>
      </c>
      <c r="C33" s="34" t="n">
        <f aca="false">Feltételezések!$B$5</f>
        <v>15000</v>
      </c>
      <c r="D33" s="34" t="n">
        <f aca="false">C33*Feltételezések!$B$6</f>
        <v>52.5</v>
      </c>
      <c r="E33" s="45" t="n">
        <f aca="false">(C33-D33)/B33</f>
        <v>38.8802184939524</v>
      </c>
      <c r="F33" s="46" t="n">
        <f aca="false">Feltételezések!$B$7</f>
        <v>0</v>
      </c>
      <c r="G33" s="45" t="n">
        <f aca="false">MAX(E33-F33,0)</f>
        <v>38.8802184939524</v>
      </c>
      <c r="H33" s="47" t="n">
        <v>155.36</v>
      </c>
      <c r="I33" s="48" t="n">
        <f aca="false">G33/H33</f>
        <v>0.250258872901341</v>
      </c>
      <c r="J33" s="48" t="n">
        <f aca="false">J32+I33</f>
        <v>7.96994222118332</v>
      </c>
      <c r="K33" s="34" t="n">
        <f aca="false">K32+C33</f>
        <v>435000</v>
      </c>
      <c r="L33" s="45" t="n">
        <f aca="false">J33*H33</f>
        <v>1238.21022348304</v>
      </c>
      <c r="M33" s="34" t="n">
        <f aca="false">L33*B33</f>
        <v>476029.920418055</v>
      </c>
      <c r="N33" s="35" t="n">
        <f aca="false">M33-K33</f>
        <v>41029.9204180547</v>
      </c>
      <c r="O33" s="36" t="n">
        <f aca="false">N33/K33</f>
        <v>0.094321656133459</v>
      </c>
      <c r="P33" s="35" t="n">
        <f aca="false">-C33</f>
        <v>-15000</v>
      </c>
    </row>
    <row r="34" customFormat="false" ht="15" hidden="false" customHeight="false" outlineLevel="0" collapsed="false">
      <c r="A34" s="43" t="n">
        <v>44713</v>
      </c>
      <c r="B34" s="44" t="n">
        <v>396.66</v>
      </c>
      <c r="C34" s="34" t="n">
        <f aca="false">Feltételezések!$B$5</f>
        <v>15000</v>
      </c>
      <c r="D34" s="34" t="n">
        <f aca="false">C34*Feltételezések!$B$6</f>
        <v>52.5</v>
      </c>
      <c r="E34" s="45" t="n">
        <f aca="false">(C34-D34)/B34</f>
        <v>37.6834064438058</v>
      </c>
      <c r="F34" s="46" t="n">
        <f aca="false">Feltételezések!$B$7</f>
        <v>0</v>
      </c>
      <c r="G34" s="45" t="n">
        <f aca="false">MAX(E34-F34,0)</f>
        <v>37.6834064438058</v>
      </c>
      <c r="H34" s="47" t="n">
        <v>152.18</v>
      </c>
      <c r="I34" s="48" t="n">
        <f aca="false">G34/H34</f>
        <v>0.247623908817228</v>
      </c>
      <c r="J34" s="48" t="n">
        <f aca="false">J33+I34</f>
        <v>8.21756613000054</v>
      </c>
      <c r="K34" s="34" t="n">
        <f aca="false">K33+C34</f>
        <v>450000</v>
      </c>
      <c r="L34" s="45" t="n">
        <f aca="false">J34*H34</f>
        <v>1250.54921366348</v>
      </c>
      <c r="M34" s="34" t="n">
        <f aca="false">L34*B34</f>
        <v>496042.851091757</v>
      </c>
      <c r="N34" s="35" t="n">
        <f aca="false">M34-K34</f>
        <v>46042.8510917571</v>
      </c>
      <c r="O34" s="36" t="n">
        <f aca="false">N34/K34</f>
        <v>0.102317446870571</v>
      </c>
      <c r="P34" s="35" t="n">
        <f aca="false">-C34</f>
        <v>-15000</v>
      </c>
    </row>
    <row r="35" customFormat="false" ht="15" hidden="false" customHeight="false" outlineLevel="0" collapsed="false">
      <c r="A35" s="43" t="n">
        <v>44743</v>
      </c>
      <c r="B35" s="44" t="n">
        <v>404.1</v>
      </c>
      <c r="C35" s="34" t="n">
        <f aca="false">Feltételezések!$B$5</f>
        <v>15000</v>
      </c>
      <c r="D35" s="34" t="n">
        <f aca="false">C35*Feltételezések!$B$6</f>
        <v>52.5</v>
      </c>
      <c r="E35" s="45" t="n">
        <f aca="false">(C35-D35)/B35</f>
        <v>36.9896065330364</v>
      </c>
      <c r="F35" s="46" t="n">
        <f aca="false">Feltételezések!$B$7</f>
        <v>0</v>
      </c>
      <c r="G35" s="45" t="n">
        <f aca="false">MAX(E35-F35,0)</f>
        <v>36.9896065330364</v>
      </c>
      <c r="H35" s="47" t="n">
        <v>148.8</v>
      </c>
      <c r="I35" s="48" t="n">
        <f aca="false">G35/H35</f>
        <v>0.248586065410191</v>
      </c>
      <c r="J35" s="48" t="n">
        <f aca="false">J34+I35</f>
        <v>8.46615219541073</v>
      </c>
      <c r="K35" s="34" t="n">
        <f aca="false">K34+C35</f>
        <v>465000</v>
      </c>
      <c r="L35" s="45" t="n">
        <f aca="false">J35*H35</f>
        <v>1259.76344667712</v>
      </c>
      <c r="M35" s="34" t="n">
        <f aca="false">L35*B35</f>
        <v>509070.408802223</v>
      </c>
      <c r="N35" s="35" t="n">
        <f aca="false">M35-K35</f>
        <v>44070.4088022232</v>
      </c>
      <c r="O35" s="36" t="n">
        <f aca="false">N35/K35</f>
        <v>0.094775072692953</v>
      </c>
      <c r="P35" s="35" t="n">
        <f aca="false">-C35</f>
        <v>-15000</v>
      </c>
    </row>
    <row r="36" customFormat="false" ht="15" hidden="false" customHeight="false" outlineLevel="0" collapsed="false">
      <c r="A36" s="43" t="n">
        <v>44774</v>
      </c>
      <c r="B36" s="44" t="n">
        <v>402.1</v>
      </c>
      <c r="C36" s="34" t="n">
        <f aca="false">Feltételezések!$B$5</f>
        <v>15000</v>
      </c>
      <c r="D36" s="34" t="n">
        <f aca="false">C36*Feltételezések!$B$6</f>
        <v>52.5</v>
      </c>
      <c r="E36" s="45" t="n">
        <f aca="false">(C36-D36)/B36</f>
        <v>37.1735886595374</v>
      </c>
      <c r="F36" s="46" t="n">
        <f aca="false">Feltételezések!$B$7</f>
        <v>0</v>
      </c>
      <c r="G36" s="45" t="n">
        <f aca="false">MAX(E36-F36,0)</f>
        <v>37.1735886595374</v>
      </c>
      <c r="H36" s="47" t="n">
        <v>150.88</v>
      </c>
      <c r="I36" s="48" t="n">
        <f aca="false">G36/H36</f>
        <v>0.246378503841049</v>
      </c>
      <c r="J36" s="48" t="n">
        <f aca="false">J35+I36</f>
        <v>8.71253069925178</v>
      </c>
      <c r="K36" s="34" t="n">
        <f aca="false">K35+C36</f>
        <v>480000</v>
      </c>
      <c r="L36" s="45" t="n">
        <f aca="false">J36*H36</f>
        <v>1314.54663190311</v>
      </c>
      <c r="M36" s="34" t="n">
        <f aca="false">L36*B36</f>
        <v>528579.20068824</v>
      </c>
      <c r="N36" s="35" t="n">
        <f aca="false">M36-K36</f>
        <v>48579.2006882401</v>
      </c>
      <c r="O36" s="36" t="n">
        <f aca="false">N36/K36</f>
        <v>0.1012066681005</v>
      </c>
      <c r="P36" s="35" t="n">
        <f aca="false">-C36</f>
        <v>-15000</v>
      </c>
    </row>
    <row r="37" customFormat="false" ht="15" hidden="false" customHeight="false" outlineLevel="0" collapsed="false">
      <c r="A37" s="43" t="n">
        <v>44805</v>
      </c>
      <c r="B37" s="44" t="n">
        <v>404.19</v>
      </c>
      <c r="C37" s="34" t="n">
        <f aca="false">Feltételezések!$B$5</f>
        <v>15000</v>
      </c>
      <c r="D37" s="34" t="n">
        <f aca="false">C37*Feltételezések!$B$6</f>
        <v>52.5</v>
      </c>
      <c r="E37" s="45" t="n">
        <f aca="false">(C37-D37)/B37</f>
        <v>36.9813701477028</v>
      </c>
      <c r="F37" s="46" t="n">
        <f aca="false">Feltételezések!$B$7</f>
        <v>0</v>
      </c>
      <c r="G37" s="45" t="n">
        <f aca="false">MAX(E37-F37,0)</f>
        <v>36.9813701477028</v>
      </c>
      <c r="H37" s="47" t="n">
        <v>151.97</v>
      </c>
      <c r="I37" s="48" t="n">
        <f aca="false">G37/H37</f>
        <v>0.24334651673161</v>
      </c>
      <c r="J37" s="48" t="n">
        <f aca="false">J36+I37</f>
        <v>8.95587721598339</v>
      </c>
      <c r="K37" s="34" t="n">
        <f aca="false">K36+C37</f>
        <v>495000</v>
      </c>
      <c r="L37" s="45" t="n">
        <f aca="false">J37*H37</f>
        <v>1361.024660513</v>
      </c>
      <c r="M37" s="34" t="n">
        <f aca="false">L37*B37</f>
        <v>550112.557532748</v>
      </c>
      <c r="N37" s="35" t="n">
        <f aca="false">M37-K37</f>
        <v>55112.557532748</v>
      </c>
      <c r="O37" s="36" t="n">
        <f aca="false">N37/K37</f>
        <v>0.111338500066158</v>
      </c>
      <c r="P37" s="35" t="n">
        <f aca="false">-C37</f>
        <v>-15000</v>
      </c>
    </row>
    <row r="38" customFormat="false" ht="15" hidden="false" customHeight="false" outlineLevel="0" collapsed="false">
      <c r="A38" s="43" t="n">
        <v>44835</v>
      </c>
      <c r="B38" s="44" t="n">
        <v>418.31</v>
      </c>
      <c r="C38" s="34" t="n">
        <f aca="false">Feltételezések!$B$5</f>
        <v>15000</v>
      </c>
      <c r="D38" s="34" t="n">
        <f aca="false">C38*Feltételezések!$B$6</f>
        <v>52.5</v>
      </c>
      <c r="E38" s="45" t="n">
        <f aca="false">(C38-D38)/B38</f>
        <v>35.7330687767445</v>
      </c>
      <c r="F38" s="46" t="n">
        <f aca="false">Feltételezések!$B$7</f>
        <v>0</v>
      </c>
      <c r="G38" s="45" t="n">
        <f aca="false">MAX(E38-F38,0)</f>
        <v>35.7330687767445</v>
      </c>
      <c r="H38" s="47" t="n">
        <v>138.06</v>
      </c>
      <c r="I38" s="48" t="n">
        <f aca="false">G38/H38</f>
        <v>0.258822749360745</v>
      </c>
      <c r="J38" s="48" t="n">
        <f aca="false">J37+I38</f>
        <v>9.21469996534414</v>
      </c>
      <c r="K38" s="34" t="n">
        <f aca="false">K37+C38</f>
        <v>510000</v>
      </c>
      <c r="L38" s="45" t="n">
        <f aca="false">J38*H38</f>
        <v>1272.18147721541</v>
      </c>
      <c r="M38" s="34" t="n">
        <f aca="false">L38*B38</f>
        <v>532166.233733979</v>
      </c>
      <c r="N38" s="35" t="n">
        <f aca="false">M38-K38</f>
        <v>22166.2337339791</v>
      </c>
      <c r="O38" s="36" t="n">
        <f aca="false">N38/K38</f>
        <v>0.0434632033999589</v>
      </c>
      <c r="P38" s="35" t="n">
        <f aca="false">-C38</f>
        <v>-15000</v>
      </c>
    </row>
    <row r="39" customFormat="false" ht="15" hidden="false" customHeight="false" outlineLevel="0" collapsed="false">
      <c r="A39" s="43" t="n">
        <v>44866</v>
      </c>
      <c r="B39" s="44" t="n">
        <v>406.68</v>
      </c>
      <c r="C39" s="34" t="n">
        <f aca="false">Feltételezések!$B$5</f>
        <v>15000</v>
      </c>
      <c r="D39" s="34" t="n">
        <f aca="false">C39*Feltételezések!$B$6</f>
        <v>52.5</v>
      </c>
      <c r="E39" s="45" t="n">
        <f aca="false">(C39-D39)/B39</f>
        <v>36.7549424609029</v>
      </c>
      <c r="F39" s="46" t="n">
        <f aca="false">Feltételezések!$B$7</f>
        <v>0</v>
      </c>
      <c r="G39" s="45" t="n">
        <f aca="false">MAX(E39-F39,0)</f>
        <v>36.7549424609029</v>
      </c>
      <c r="H39" s="47" t="n">
        <v>130.8</v>
      </c>
      <c r="I39" s="48" t="n">
        <f aca="false">G39/H39</f>
        <v>0.281001089150634</v>
      </c>
      <c r="J39" s="48" t="n">
        <f aca="false">J38+I39</f>
        <v>9.49570105449477</v>
      </c>
      <c r="K39" s="34" t="n">
        <f aca="false">K38+C39</f>
        <v>525000</v>
      </c>
      <c r="L39" s="45" t="n">
        <f aca="false">J39*H39</f>
        <v>1242.03769792792</v>
      </c>
      <c r="M39" s="34" t="n">
        <f aca="false">L39*B39</f>
        <v>505111.890993325</v>
      </c>
      <c r="N39" s="35" t="n">
        <f aca="false">M39-K39</f>
        <v>-19888.1090066749</v>
      </c>
      <c r="O39" s="36" t="n">
        <f aca="false">N39/K39</f>
        <v>-0.0378821123936665</v>
      </c>
      <c r="P39" s="35" t="n">
        <f aca="false">-C39</f>
        <v>-15000</v>
      </c>
    </row>
    <row r="40" customFormat="false" ht="15" hidden="false" customHeight="false" outlineLevel="0" collapsed="false">
      <c r="A40" s="43" t="n">
        <v>44896</v>
      </c>
      <c r="B40" s="44" t="n">
        <v>407.68</v>
      </c>
      <c r="C40" s="34" t="n">
        <f aca="false">Feltételezések!$B$5</f>
        <v>15000</v>
      </c>
      <c r="D40" s="34" t="n">
        <f aca="false">C40*Feltételezések!$B$6</f>
        <v>52.5</v>
      </c>
      <c r="E40" s="45" t="n">
        <f aca="false">(C40-D40)/B40</f>
        <v>36.6647861067504</v>
      </c>
      <c r="F40" s="46" t="n">
        <f aca="false">Feltételezések!$B$7</f>
        <v>0</v>
      </c>
      <c r="G40" s="45" t="n">
        <f aca="false">MAX(E40-F40,0)</f>
        <v>36.6647861067504</v>
      </c>
      <c r="H40" s="47" t="n">
        <v>145.41</v>
      </c>
      <c r="I40" s="48" t="n">
        <f aca="false">G40/H40</f>
        <v>0.252147624693971</v>
      </c>
      <c r="J40" s="48" t="n">
        <f aca="false">J39+I40</f>
        <v>9.74784867918875</v>
      </c>
      <c r="K40" s="34" t="n">
        <f aca="false">K39+C40</f>
        <v>540000</v>
      </c>
      <c r="L40" s="45" t="n">
        <f aca="false">J40*H40</f>
        <v>1417.43467644084</v>
      </c>
      <c r="M40" s="34" t="n">
        <f aca="false">L40*B40</f>
        <v>577859.7688914</v>
      </c>
      <c r="N40" s="35" t="n">
        <f aca="false">M40-K40</f>
        <v>37859.7688913997</v>
      </c>
      <c r="O40" s="36" t="n">
        <f aca="false">N40/K40</f>
        <v>0.0701106831322217</v>
      </c>
      <c r="P40" s="35" t="n">
        <f aca="false">-C40</f>
        <v>-15000</v>
      </c>
    </row>
    <row r="41" customFormat="false" ht="15" hidden="false" customHeight="false" outlineLevel="0" collapsed="false">
      <c r="A41" s="43" t="n">
        <v>44927</v>
      </c>
      <c r="B41" s="44" t="n">
        <v>396.03</v>
      </c>
      <c r="C41" s="34" t="n">
        <f aca="false">Feltételezések!$B$5</f>
        <v>15000</v>
      </c>
      <c r="D41" s="34" t="n">
        <f aca="false">C41*Feltételezések!$B$6</f>
        <v>52.5</v>
      </c>
      <c r="E41" s="45" t="n">
        <f aca="false">(C41-D41)/B41</f>
        <v>37.7433527763048</v>
      </c>
      <c r="F41" s="46" t="n">
        <f aca="false">Feltételezések!$B$7</f>
        <v>0</v>
      </c>
      <c r="G41" s="45" t="n">
        <f aca="false">MAX(E41-F41,0)</f>
        <v>37.7433527763048</v>
      </c>
      <c r="H41" s="47" t="n">
        <v>139.91</v>
      </c>
      <c r="I41" s="48" t="n">
        <f aca="false">G41/H41</f>
        <v>0.26976879977346</v>
      </c>
      <c r="J41" s="48" t="n">
        <f aca="false">J40+I41</f>
        <v>10.0176174789622</v>
      </c>
      <c r="K41" s="34" t="n">
        <f aca="false">K40+C41</f>
        <v>555000</v>
      </c>
      <c r="L41" s="45" t="n">
        <f aca="false">J41*H41</f>
        <v>1401.5648614816</v>
      </c>
      <c r="M41" s="34" t="n">
        <f aca="false">L41*B41</f>
        <v>555061.732092559</v>
      </c>
      <c r="N41" s="35" t="n">
        <f aca="false">M41-K41</f>
        <v>61.732092558872</v>
      </c>
      <c r="O41" s="36" t="n">
        <f aca="false">N41/K41</f>
        <v>0.000111228995601571</v>
      </c>
      <c r="P41" s="35" t="n">
        <f aca="false">-C41</f>
        <v>-15000</v>
      </c>
    </row>
    <row r="42" customFormat="false" ht="15" hidden="false" customHeight="false" outlineLevel="0" collapsed="false">
      <c r="A42" s="43" t="n">
        <v>44958</v>
      </c>
      <c r="B42" s="44" t="n">
        <v>384.91</v>
      </c>
      <c r="C42" s="34" t="n">
        <f aca="false">Feltételezések!$B$5</f>
        <v>15000</v>
      </c>
      <c r="D42" s="34" t="n">
        <f aca="false">C42*Feltételezések!$B$6</f>
        <v>52.5</v>
      </c>
      <c r="E42" s="45" t="n">
        <f aca="false">(C42-D42)/B42</f>
        <v>38.8337533449378</v>
      </c>
      <c r="F42" s="46" t="n">
        <f aca="false">Feltételezések!$B$7</f>
        <v>0</v>
      </c>
      <c r="G42" s="45" t="n">
        <f aca="false">MAX(E42-F42,0)</f>
        <v>38.8337533449378</v>
      </c>
      <c r="H42" s="47" t="n">
        <v>150.74</v>
      </c>
      <c r="I42" s="48" t="n">
        <f aca="false">G42/H42</f>
        <v>0.257620759884157</v>
      </c>
      <c r="J42" s="48" t="n">
        <f aca="false">J41+I42</f>
        <v>10.2752382388464</v>
      </c>
      <c r="K42" s="34" t="n">
        <f aca="false">K41+C42</f>
        <v>570000</v>
      </c>
      <c r="L42" s="45" t="n">
        <f aca="false">J42*H42</f>
        <v>1548.8894121237</v>
      </c>
      <c r="M42" s="34" t="n">
        <f aca="false">L42*B42</f>
        <v>596183.023620534</v>
      </c>
      <c r="N42" s="35" t="n">
        <f aca="false">M42-K42</f>
        <v>26183.0236205338</v>
      </c>
      <c r="O42" s="36" t="n">
        <f aca="false">N42/K42</f>
        <v>0.0459351291588312</v>
      </c>
      <c r="P42" s="35" t="n">
        <f aca="false">-C42</f>
        <v>-15000</v>
      </c>
    </row>
    <row r="43" customFormat="false" ht="15" hidden="false" customHeight="false" outlineLevel="0" collapsed="false">
      <c r="A43" s="43" t="n">
        <v>44986</v>
      </c>
      <c r="B43" s="44" t="n">
        <v>385.01</v>
      </c>
      <c r="C43" s="34" t="n">
        <f aca="false">Feltételezések!$B$5</f>
        <v>15000</v>
      </c>
      <c r="D43" s="34" t="n">
        <f aca="false">C43*Feltételezések!$B$6</f>
        <v>52.5</v>
      </c>
      <c r="E43" s="45" t="n">
        <f aca="false">(C43-D43)/B43</f>
        <v>38.8236669177424</v>
      </c>
      <c r="F43" s="46" t="n">
        <f aca="false">Feltételezések!$B$7</f>
        <v>0</v>
      </c>
      <c r="G43" s="45" t="n">
        <f aca="false">MAX(E43-F43,0)</f>
        <v>38.8236669177424</v>
      </c>
      <c r="H43" s="47" t="n">
        <v>144.54</v>
      </c>
      <c r="I43" s="48" t="n">
        <f aca="false">G43/H43</f>
        <v>0.268601542256416</v>
      </c>
      <c r="J43" s="48" t="n">
        <f aca="false">J42+I43</f>
        <v>10.5438397811028</v>
      </c>
      <c r="K43" s="34" t="n">
        <f aca="false">K42+C43</f>
        <v>585000</v>
      </c>
      <c r="L43" s="45" t="n">
        <f aca="false">J43*H43</f>
        <v>1524.0066019606</v>
      </c>
      <c r="M43" s="34" t="n">
        <f aca="false">L43*B43</f>
        <v>586757.781820849</v>
      </c>
      <c r="N43" s="35" t="n">
        <f aca="false">M43-K43</f>
        <v>1757.78182084893</v>
      </c>
      <c r="O43" s="36" t="n">
        <f aca="false">N43/K43</f>
        <v>0.00300475524931442</v>
      </c>
      <c r="P43" s="35" t="n">
        <f aca="false">-C43</f>
        <v>-15000</v>
      </c>
    </row>
    <row r="44" customFormat="false" ht="15" hidden="false" customHeight="false" outlineLevel="0" collapsed="false">
      <c r="A44" s="43" t="n">
        <v>45017</v>
      </c>
      <c r="B44" s="44" t="n">
        <v>375.34</v>
      </c>
      <c r="C44" s="34" t="n">
        <f aca="false">Feltételezések!$B$5</f>
        <v>15000</v>
      </c>
      <c r="D44" s="34" t="n">
        <f aca="false">C44*Feltételezések!$B$6</f>
        <v>52.5</v>
      </c>
      <c r="E44" s="45" t="n">
        <f aca="false">(C44-D44)/B44</f>
        <v>39.8238930036767</v>
      </c>
      <c r="F44" s="46" t="n">
        <f aca="false">Feltételezések!$B$7</f>
        <v>0</v>
      </c>
      <c r="G44" s="45" t="n">
        <f aca="false">MAX(E44-F44,0)</f>
        <v>39.8238930036767</v>
      </c>
      <c r="H44" s="47" t="n">
        <v>143.73</v>
      </c>
      <c r="I44" s="48" t="n">
        <f aca="false">G44/H44</f>
        <v>0.277074326888448</v>
      </c>
      <c r="J44" s="48" t="n">
        <f aca="false">J43+I44</f>
        <v>10.8209141079912</v>
      </c>
      <c r="K44" s="34" t="n">
        <f aca="false">K43+C44</f>
        <v>600000</v>
      </c>
      <c r="L44" s="45" t="n">
        <f aca="false">J44*H44</f>
        <v>1555.28998474158</v>
      </c>
      <c r="M44" s="34" t="n">
        <f aca="false">L44*B44</f>
        <v>583762.542872904</v>
      </c>
      <c r="N44" s="35" t="n">
        <f aca="false">M44-K44</f>
        <v>-16237.4571270958</v>
      </c>
      <c r="O44" s="36" t="n">
        <f aca="false">N44/K44</f>
        <v>-0.0270624285451596</v>
      </c>
      <c r="P44" s="35" t="n">
        <f aca="false">-C44</f>
        <v>-15000</v>
      </c>
    </row>
    <row r="45" customFormat="false" ht="15" hidden="false" customHeight="false" outlineLevel="0" collapsed="false">
      <c r="A45" s="43" t="n">
        <v>45047</v>
      </c>
      <c r="B45" s="44" t="n">
        <v>372.37</v>
      </c>
      <c r="C45" s="34" t="n">
        <f aca="false">Feltételezések!$B$5</f>
        <v>15000</v>
      </c>
      <c r="D45" s="34" t="n">
        <f aca="false">C45*Feltételezések!$B$6</f>
        <v>52.5</v>
      </c>
      <c r="E45" s="45" t="n">
        <f aca="false">(C45-D45)/B45</f>
        <v>40.141525901657</v>
      </c>
      <c r="F45" s="46" t="n">
        <f aca="false">Feltételezések!$B$7</f>
        <v>0</v>
      </c>
      <c r="G45" s="45" t="n">
        <f aca="false">MAX(E45-F45,0)</f>
        <v>40.141525901657</v>
      </c>
      <c r="H45" s="47" t="n">
        <v>138.99</v>
      </c>
      <c r="I45" s="48" t="n">
        <f aca="false">G45/H45</f>
        <v>0.288808733733772</v>
      </c>
      <c r="J45" s="48" t="n">
        <f aca="false">J44+I45</f>
        <v>11.109722841725</v>
      </c>
      <c r="K45" s="34" t="n">
        <f aca="false">K44+C45</f>
        <v>615000</v>
      </c>
      <c r="L45" s="45" t="n">
        <f aca="false">J45*H45</f>
        <v>1544.14037777136</v>
      </c>
      <c r="M45" s="34" t="n">
        <f aca="false">L45*B45</f>
        <v>574991.552470721</v>
      </c>
      <c r="N45" s="35" t="n">
        <f aca="false">M45-K45</f>
        <v>-40008.4475292795</v>
      </c>
      <c r="O45" s="36" t="n">
        <f aca="false">N45/K45</f>
        <v>-0.0650543862264708</v>
      </c>
      <c r="P45" s="35" t="n">
        <f aca="false">-C45</f>
        <v>-15000</v>
      </c>
    </row>
    <row r="46" customFormat="false" ht="15" hidden="false" customHeight="false" outlineLevel="0" collapsed="false">
      <c r="A46" s="43" t="n">
        <v>45078</v>
      </c>
      <c r="B46" s="44" t="n">
        <v>370.6</v>
      </c>
      <c r="C46" s="34" t="n">
        <f aca="false">Feltételezések!$B$5</f>
        <v>15000</v>
      </c>
      <c r="D46" s="34" t="n">
        <f aca="false">C46*Feltételezések!$B$6</f>
        <v>52.5</v>
      </c>
      <c r="E46" s="45" t="n">
        <f aca="false">(C46-D46)/B46</f>
        <v>40.3332433890988</v>
      </c>
      <c r="F46" s="46" t="n">
        <f aca="false">Feltételezések!$B$7</f>
        <v>0</v>
      </c>
      <c r="G46" s="45" t="n">
        <f aca="false">MAX(E46-F46,0)</f>
        <v>40.3332433890988</v>
      </c>
      <c r="H46" s="47" t="n">
        <v>141.2</v>
      </c>
      <c r="I46" s="48" t="n">
        <f aca="false">G46/H46</f>
        <v>0.28564619963951</v>
      </c>
      <c r="J46" s="48" t="n">
        <f aca="false">J45+I46</f>
        <v>11.3953690413645</v>
      </c>
      <c r="K46" s="34" t="n">
        <f aca="false">K45+C46</f>
        <v>630000</v>
      </c>
      <c r="L46" s="45" t="n">
        <f aca="false">J46*H46</f>
        <v>1609.02610864067</v>
      </c>
      <c r="M46" s="34" t="n">
        <f aca="false">L46*B46</f>
        <v>596305.075862232</v>
      </c>
      <c r="N46" s="35" t="n">
        <f aca="false">M46-K46</f>
        <v>-33694.9241377682</v>
      </c>
      <c r="O46" s="36" t="n">
        <f aca="false">N46/K46</f>
        <v>-0.0534840065678861</v>
      </c>
      <c r="P46" s="35" t="n">
        <f aca="false">-C46</f>
        <v>-15000</v>
      </c>
    </row>
    <row r="47" customFormat="false" ht="15" hidden="false" customHeight="false" outlineLevel="0" collapsed="false">
      <c r="A47" s="43" t="n">
        <v>45108</v>
      </c>
      <c r="B47" s="44" t="n">
        <v>379.04</v>
      </c>
      <c r="C47" s="34" t="n">
        <f aca="false">Feltételezések!$B$5</f>
        <v>15000</v>
      </c>
      <c r="D47" s="34" t="n">
        <f aca="false">C47*Feltételezések!$B$6</f>
        <v>52.5</v>
      </c>
      <c r="E47" s="45" t="n">
        <f aca="false">(C47-D47)/B47</f>
        <v>39.4351519628535</v>
      </c>
      <c r="F47" s="46" t="n">
        <f aca="false">Feltételezések!$B$7</f>
        <v>0</v>
      </c>
      <c r="G47" s="45" t="n">
        <f aca="false">MAX(E47-F47,0)</f>
        <v>39.4351519628535</v>
      </c>
      <c r="H47" s="47" t="n">
        <v>142.71</v>
      </c>
      <c r="I47" s="48" t="n">
        <f aca="false">G47/H47</f>
        <v>0.27633068434485</v>
      </c>
      <c r="J47" s="48" t="n">
        <f aca="false">J46+I47</f>
        <v>11.6716997257094</v>
      </c>
      <c r="K47" s="34" t="n">
        <f aca="false">K46+C47</f>
        <v>645000</v>
      </c>
      <c r="L47" s="45" t="n">
        <f aca="false">J47*H47</f>
        <v>1665.66826785598</v>
      </c>
      <c r="M47" s="34" t="n">
        <f aca="false">L47*B47</f>
        <v>631354.900248132</v>
      </c>
      <c r="N47" s="35" t="n">
        <f aca="false">M47-K47</f>
        <v>-13645.0997518683</v>
      </c>
      <c r="O47" s="36" t="n">
        <f aca="false">N47/K47</f>
        <v>-0.0211551934137493</v>
      </c>
      <c r="P47" s="35" t="n">
        <f aca="false">-C47</f>
        <v>-15000</v>
      </c>
    </row>
    <row r="48" customFormat="false" ht="15" hidden="false" customHeight="false" outlineLevel="0" collapsed="false">
      <c r="A48" s="43" t="n">
        <v>45139</v>
      </c>
      <c r="B48" s="44" t="n">
        <v>385.05</v>
      </c>
      <c r="C48" s="34" t="n">
        <f aca="false">Feltételezések!$B$5</f>
        <v>15000</v>
      </c>
      <c r="D48" s="34" t="n">
        <f aca="false">C48*Feltételezések!$B$6</f>
        <v>52.5</v>
      </c>
      <c r="E48" s="45" t="n">
        <f aca="false">(C48-D48)/B48</f>
        <v>38.8196338137904</v>
      </c>
      <c r="F48" s="46" t="n">
        <f aca="false">Feltételezések!$B$7</f>
        <v>0</v>
      </c>
      <c r="G48" s="45" t="n">
        <f aca="false">MAX(E48-F48,0)</f>
        <v>38.8196338137904</v>
      </c>
      <c r="H48" s="47" t="n">
        <v>149.88</v>
      </c>
      <c r="I48" s="48" t="n">
        <f aca="false">G48/H48</f>
        <v>0.259004762568658</v>
      </c>
      <c r="J48" s="48" t="n">
        <f aca="false">J47+I48</f>
        <v>11.930704488278</v>
      </c>
      <c r="K48" s="34" t="n">
        <f aca="false">K47+C48</f>
        <v>660000</v>
      </c>
      <c r="L48" s="45" t="n">
        <f aca="false">J48*H48</f>
        <v>1788.17398870311</v>
      </c>
      <c r="M48" s="34" t="n">
        <f aca="false">L48*B48</f>
        <v>688536.394350132</v>
      </c>
      <c r="N48" s="35" t="n">
        <f aca="false">M48-K48</f>
        <v>28536.3943501322</v>
      </c>
      <c r="O48" s="36" t="n">
        <f aca="false">N48/K48</f>
        <v>0.043236961136564</v>
      </c>
      <c r="P48" s="35" t="n">
        <f aca="false">-C48</f>
        <v>-15000</v>
      </c>
    </row>
    <row r="49" customFormat="false" ht="15" hidden="false" customHeight="false" outlineLevel="0" collapsed="false">
      <c r="A49" s="43" t="n">
        <v>45170</v>
      </c>
      <c r="B49" s="44" t="n">
        <v>386.43</v>
      </c>
      <c r="C49" s="34" t="n">
        <f aca="false">Feltételezések!$B$5</f>
        <v>15000</v>
      </c>
      <c r="D49" s="34" t="n">
        <f aca="false">C49*Feltételezések!$B$6</f>
        <v>52.5</v>
      </c>
      <c r="E49" s="45" t="n">
        <f aca="false">(C49-D49)/B49</f>
        <v>38.6810030277152</v>
      </c>
      <c r="F49" s="46" t="n">
        <f aca="false">Feltételezések!$B$7</f>
        <v>0</v>
      </c>
      <c r="G49" s="45" t="n">
        <f aca="false">MAX(E49-F49,0)</f>
        <v>38.6810030277152</v>
      </c>
      <c r="H49" s="47" t="n">
        <v>143.24</v>
      </c>
      <c r="I49" s="48" t="n">
        <f aca="false">G49/H49</f>
        <v>0.270043305136242</v>
      </c>
      <c r="J49" s="48" t="n">
        <f aca="false">J48+I49</f>
        <v>12.2007477934143</v>
      </c>
      <c r="K49" s="34" t="n">
        <f aca="false">K48+C49</f>
        <v>675000</v>
      </c>
      <c r="L49" s="45" t="n">
        <f aca="false">J49*H49</f>
        <v>1747.63511392866</v>
      </c>
      <c r="M49" s="34" t="n">
        <f aca="false">L49*B49</f>
        <v>675338.637075452</v>
      </c>
      <c r="N49" s="35" t="n">
        <f aca="false">M49-K49</f>
        <v>338.637075451552</v>
      </c>
      <c r="O49" s="36" t="n">
        <f aca="false">N49/K49</f>
        <v>0.000501684556224521</v>
      </c>
      <c r="P49" s="35" t="n">
        <f aca="false">-C49</f>
        <v>-15000</v>
      </c>
    </row>
    <row r="50" customFormat="false" ht="15" hidden="false" customHeight="false" outlineLevel="0" collapsed="false">
      <c r="A50" s="43" t="n">
        <v>45200</v>
      </c>
      <c r="B50" s="44" t="n">
        <v>385.33</v>
      </c>
      <c r="C50" s="34" t="n">
        <f aca="false">Feltételezések!$B$5</f>
        <v>15000</v>
      </c>
      <c r="D50" s="34" t="n">
        <f aca="false">C50*Feltételezések!$B$6</f>
        <v>52.5</v>
      </c>
      <c r="E50" s="45" t="n">
        <f aca="false">(C50-D50)/B50</f>
        <v>38.7914255313627</v>
      </c>
      <c r="F50" s="46" t="n">
        <f aca="false">Feltételezések!$B$7</f>
        <v>0</v>
      </c>
      <c r="G50" s="45" t="n">
        <f aca="false">MAX(E50-F50,0)</f>
        <v>38.7914255313627</v>
      </c>
      <c r="H50" s="47" t="n">
        <v>141.23</v>
      </c>
      <c r="I50" s="48" t="n">
        <f aca="false">G50/H50</f>
        <v>0.274668452392287</v>
      </c>
      <c r="J50" s="48" t="n">
        <f aca="false">J49+I50</f>
        <v>12.4754162458065</v>
      </c>
      <c r="K50" s="34" t="n">
        <f aca="false">K49+C50</f>
        <v>690000</v>
      </c>
      <c r="L50" s="45" t="n">
        <f aca="false">J50*H50</f>
        <v>1761.90303639526</v>
      </c>
      <c r="M50" s="34" t="n">
        <f aca="false">L50*B50</f>
        <v>678914.097014185</v>
      </c>
      <c r="N50" s="35" t="n">
        <f aca="false">M50-K50</f>
        <v>-11085.9029858151</v>
      </c>
      <c r="O50" s="36" t="n">
        <f aca="false">N50/K50</f>
        <v>-0.0160665260663987</v>
      </c>
      <c r="P50" s="35" t="n">
        <f aca="false">-C50</f>
        <v>-15000</v>
      </c>
    </row>
    <row r="51" customFormat="false" ht="15" hidden="false" customHeight="false" outlineLevel="0" collapsed="false">
      <c r="A51" s="43" t="n">
        <v>45231</v>
      </c>
      <c r="B51" s="44" t="n">
        <v>379.19</v>
      </c>
      <c r="C51" s="34" t="n">
        <f aca="false">Feltételezések!$B$5</f>
        <v>15000</v>
      </c>
      <c r="D51" s="34" t="n">
        <f aca="false">C51*Feltételezések!$B$6</f>
        <v>52.5</v>
      </c>
      <c r="E51" s="45" t="n">
        <f aca="false">(C51-D51)/B51</f>
        <v>39.4195522033809</v>
      </c>
      <c r="F51" s="46" t="n">
        <f aca="false">Feltételezések!$B$7</f>
        <v>0</v>
      </c>
      <c r="G51" s="45" t="n">
        <f aca="false">MAX(E51-F51,0)</f>
        <v>39.4195522033809</v>
      </c>
      <c r="H51" s="47" t="n">
        <v>136.85</v>
      </c>
      <c r="I51" s="48" t="n">
        <f aca="false">G51/H51</f>
        <v>0.288049340178158</v>
      </c>
      <c r="J51" s="48" t="n">
        <f aca="false">J50+I51</f>
        <v>12.7634655859847</v>
      </c>
      <c r="K51" s="34" t="n">
        <f aca="false">K50+C51</f>
        <v>705000</v>
      </c>
      <c r="L51" s="45" t="n">
        <f aca="false">J51*H51</f>
        <v>1746.68026544201</v>
      </c>
      <c r="M51" s="34" t="n">
        <f aca="false">L51*B51</f>
        <v>662323.689852955</v>
      </c>
      <c r="N51" s="35" t="n">
        <f aca="false">M51-K51</f>
        <v>-42676.3101470455</v>
      </c>
      <c r="O51" s="36" t="n">
        <f aca="false">N51/K51</f>
        <v>-0.0605337732582206</v>
      </c>
      <c r="P51" s="35" t="n">
        <f aca="false">-C51</f>
        <v>-15000</v>
      </c>
    </row>
    <row r="52" customFormat="false" ht="15" hidden="false" customHeight="false" outlineLevel="0" collapsed="false">
      <c r="A52" s="43" t="n">
        <v>45261</v>
      </c>
      <c r="B52" s="44" t="n">
        <v>381.8</v>
      </c>
      <c r="C52" s="34" t="n">
        <f aca="false">Feltételezések!$B$5</f>
        <v>15000</v>
      </c>
      <c r="D52" s="34" t="n">
        <f aca="false">C52*Feltételezések!$B$6</f>
        <v>52.5</v>
      </c>
      <c r="E52" s="45" t="n">
        <f aca="false">(C52-D52)/B52</f>
        <v>39.1500785751703</v>
      </c>
      <c r="F52" s="46" t="n">
        <f aca="false">Feltételezések!$B$7</f>
        <v>0</v>
      </c>
      <c r="G52" s="45" t="n">
        <f aca="false">MAX(E52-F52,0)</f>
        <v>39.1500785751703</v>
      </c>
      <c r="H52" s="47" t="n">
        <v>141.78</v>
      </c>
      <c r="I52" s="48" t="n">
        <f aca="false">G52/H52</f>
        <v>0.276132589752929</v>
      </c>
      <c r="J52" s="48" t="n">
        <f aca="false">J51+I52</f>
        <v>13.0395981757376</v>
      </c>
      <c r="K52" s="34" t="n">
        <f aca="false">K51+C52</f>
        <v>720000</v>
      </c>
      <c r="L52" s="45" t="n">
        <f aca="false">J52*H52</f>
        <v>1848.75422935608</v>
      </c>
      <c r="M52" s="34" t="n">
        <f aca="false">L52*B52</f>
        <v>705854.364768152</v>
      </c>
      <c r="N52" s="35" t="n">
        <f aca="false">M52-K52</f>
        <v>-14145.6352318479</v>
      </c>
      <c r="O52" s="36" t="n">
        <f aca="false">N52/K52</f>
        <v>-0.0196467155997887</v>
      </c>
      <c r="P52" s="35" t="n">
        <f aca="false">-C52</f>
        <v>-15000</v>
      </c>
    </row>
    <row r="53" customFormat="false" ht="15" hidden="false" customHeight="false" outlineLevel="0" collapsed="false">
      <c r="A53" s="43" t="n">
        <v>45292</v>
      </c>
      <c r="B53" s="44" t="n">
        <v>382.04</v>
      </c>
      <c r="C53" s="34" t="n">
        <f aca="false">Feltételezések!$B$5</f>
        <v>15000</v>
      </c>
      <c r="D53" s="34" t="n">
        <f aca="false">C53*Feltételezések!$B$6</f>
        <v>52.5</v>
      </c>
      <c r="E53" s="45" t="n">
        <f aca="false">(C53-D53)/B53</f>
        <v>39.1254842424877</v>
      </c>
      <c r="F53" s="46" t="n">
        <f aca="false">Feltételezések!$B$7</f>
        <v>0</v>
      </c>
      <c r="G53" s="45" t="n">
        <f aca="false">MAX(E53-F53,0)</f>
        <v>39.1254842424877</v>
      </c>
      <c r="H53" s="47" t="n">
        <v>145.28</v>
      </c>
      <c r="I53" s="48" t="n">
        <f aca="false">G53/H53</f>
        <v>0.269310877219767</v>
      </c>
      <c r="J53" s="48" t="n">
        <f aca="false">J52+I53</f>
        <v>13.3089090529574</v>
      </c>
      <c r="K53" s="34" t="n">
        <f aca="false">K52+C53</f>
        <v>735000</v>
      </c>
      <c r="L53" s="45" t="n">
        <f aca="false">J53*H53</f>
        <v>1933.51830721365</v>
      </c>
      <c r="M53" s="34" t="n">
        <f aca="false">L53*B53</f>
        <v>738681.334087903</v>
      </c>
      <c r="N53" s="35" t="n">
        <f aca="false">M53-K53</f>
        <v>3681.33408790326</v>
      </c>
      <c r="O53" s="36" t="n">
        <f aca="false">N53/K53</f>
        <v>0.00500861780667111</v>
      </c>
      <c r="P53" s="35" t="n">
        <f aca="false">-C53</f>
        <v>-15000</v>
      </c>
    </row>
    <row r="54" customFormat="false" ht="15" hidden="false" customHeight="false" outlineLevel="0" collapsed="false">
      <c r="A54" s="43" t="n">
        <v>45323</v>
      </c>
      <c r="B54" s="44" t="n">
        <v>388.04</v>
      </c>
      <c r="C54" s="34" t="n">
        <f aca="false">Feltételezések!$B$5</f>
        <v>15000</v>
      </c>
      <c r="D54" s="34" t="n">
        <f aca="false">C54*Feltételezések!$B$6</f>
        <v>52.5</v>
      </c>
      <c r="E54" s="45" t="n">
        <f aca="false">(C54-D54)/B54</f>
        <v>38.5205133491393</v>
      </c>
      <c r="F54" s="46" t="n">
        <f aca="false">Feltételezések!$B$7</f>
        <v>0</v>
      </c>
      <c r="G54" s="45" t="n">
        <f aca="false">MAX(E54-F54,0)</f>
        <v>38.5205133491393</v>
      </c>
      <c r="H54" s="47" t="n">
        <v>141.48</v>
      </c>
      <c r="I54" s="48" t="n">
        <f aca="false">G54/H54</f>
        <v>0.27226825946522</v>
      </c>
      <c r="J54" s="48" t="n">
        <f aca="false">J53+I54</f>
        <v>13.5811773124226</v>
      </c>
      <c r="K54" s="34" t="n">
        <f aca="false">K53+C54</f>
        <v>750000</v>
      </c>
      <c r="L54" s="45" t="n">
        <f aca="false">J54*H54</f>
        <v>1921.46496616155</v>
      </c>
      <c r="M54" s="34" t="n">
        <f aca="false">L54*B54</f>
        <v>745605.265469329</v>
      </c>
      <c r="N54" s="35" t="n">
        <f aca="false">M54-K54</f>
        <v>-4394.73453067127</v>
      </c>
      <c r="O54" s="36" t="n">
        <f aca="false">N54/K54</f>
        <v>-0.00585964604089502</v>
      </c>
      <c r="P54" s="35" t="n">
        <f aca="false">-C54</f>
        <v>-15000</v>
      </c>
    </row>
    <row r="55" customFormat="false" ht="15" hidden="false" customHeight="false" outlineLevel="0" collapsed="false">
      <c r="A55" s="43" t="n">
        <v>45352</v>
      </c>
      <c r="B55" s="44" t="n">
        <v>395.09</v>
      </c>
      <c r="C55" s="34" t="n">
        <f aca="false">Feltételezések!$B$5</f>
        <v>15000</v>
      </c>
      <c r="D55" s="34" t="n">
        <f aca="false">C55*Feltételezések!$B$6</f>
        <v>52.5</v>
      </c>
      <c r="E55" s="45" t="n">
        <f aca="false">(C55-D55)/B55</f>
        <v>37.8331519400643</v>
      </c>
      <c r="F55" s="46" t="n">
        <f aca="false">Feltételezések!$B$7</f>
        <v>0</v>
      </c>
      <c r="G55" s="45" t="n">
        <f aca="false">MAX(E55-F55,0)</f>
        <v>37.8331519400643</v>
      </c>
      <c r="H55" s="47" t="n">
        <v>149.48</v>
      </c>
      <c r="I55" s="48" t="n">
        <f aca="false">G55/H55</f>
        <v>0.253098420792509</v>
      </c>
      <c r="J55" s="48" t="n">
        <f aca="false">J54+I55</f>
        <v>13.8342757332151</v>
      </c>
      <c r="K55" s="34" t="n">
        <f aca="false">K54+C55</f>
        <v>765000</v>
      </c>
      <c r="L55" s="45" t="n">
        <f aca="false">J55*H55</f>
        <v>2067.947536601</v>
      </c>
      <c r="M55" s="34" t="n">
        <f aca="false">L55*B55</f>
        <v>817025.392235688</v>
      </c>
      <c r="N55" s="35" t="n">
        <f aca="false">M55-K55</f>
        <v>52025.3922356881</v>
      </c>
      <c r="O55" s="36" t="n">
        <f aca="false">N55/K55</f>
        <v>0.068007048674102</v>
      </c>
      <c r="P55" s="35" t="n">
        <f aca="false">-C55</f>
        <v>-15000</v>
      </c>
    </row>
    <row r="56" customFormat="false" ht="15" hidden="false" customHeight="false" outlineLevel="0" collapsed="false">
      <c r="A56" s="43" t="n">
        <v>45383</v>
      </c>
      <c r="B56" s="44" t="n">
        <v>392.41</v>
      </c>
      <c r="C56" s="34" t="n">
        <f aca="false">Feltételezések!$B$5</f>
        <v>15000</v>
      </c>
      <c r="D56" s="34" t="n">
        <f aca="false">C56*Feltételezések!$B$6</f>
        <v>52.5</v>
      </c>
      <c r="E56" s="45" t="n">
        <f aca="false">(C56-D56)/B56</f>
        <v>38.0915369129227</v>
      </c>
      <c r="F56" s="46" t="n">
        <f aca="false">Feltételezések!$B$7</f>
        <v>0</v>
      </c>
      <c r="G56" s="45" t="n">
        <f aca="false">MAX(E56-F56,0)</f>
        <v>38.0915369129227</v>
      </c>
      <c r="H56" s="47" t="n">
        <v>152.45</v>
      </c>
      <c r="I56" s="48" t="n">
        <f aca="false">G56/H56</f>
        <v>0.249862492049345</v>
      </c>
      <c r="J56" s="48" t="n">
        <f aca="false">J55+I56</f>
        <v>14.0841382252645</v>
      </c>
      <c r="K56" s="34" t="n">
        <f aca="false">K55+C56</f>
        <v>780000</v>
      </c>
      <c r="L56" s="45" t="n">
        <f aca="false">J56*H56</f>
        <v>2147.12687244157</v>
      </c>
      <c r="M56" s="34" t="n">
        <f aca="false">L56*B56</f>
        <v>842554.056014796</v>
      </c>
      <c r="N56" s="35" t="n">
        <f aca="false">M56-K56</f>
        <v>62554.0560147961</v>
      </c>
      <c r="O56" s="36" t="n">
        <f aca="false">N56/K56</f>
        <v>0.0801975077112771</v>
      </c>
      <c r="P56" s="35" t="n">
        <f aca="false">-C56</f>
        <v>-15000</v>
      </c>
    </row>
    <row r="57" customFormat="false" ht="15" hidden="false" customHeight="false" outlineLevel="0" collapsed="false">
      <c r="A57" s="43" t="n">
        <v>45413</v>
      </c>
      <c r="B57" s="44" t="n">
        <v>387.18</v>
      </c>
      <c r="C57" s="34" t="n">
        <f aca="false">Feltételezések!$B$5</f>
        <v>15000</v>
      </c>
      <c r="D57" s="34" t="n">
        <f aca="false">C57*Feltételezések!$B$6</f>
        <v>52.5</v>
      </c>
      <c r="E57" s="45" t="n">
        <f aca="false">(C57-D57)/B57</f>
        <v>38.6060746939408</v>
      </c>
      <c r="F57" s="46" t="n">
        <f aca="false">Feltételezések!$B$7</f>
        <v>0</v>
      </c>
      <c r="G57" s="45" t="n">
        <f aca="false">MAX(E57-F57,0)</f>
        <v>38.6060746939408</v>
      </c>
      <c r="H57" s="47" t="n">
        <v>154.15</v>
      </c>
      <c r="I57" s="48" t="n">
        <f aca="false">G57/H57</f>
        <v>0.250444856918202</v>
      </c>
      <c r="J57" s="48" t="n">
        <f aca="false">J56+I57</f>
        <v>14.3345830821827</v>
      </c>
      <c r="K57" s="34" t="n">
        <f aca="false">K56+C57</f>
        <v>795000</v>
      </c>
      <c r="L57" s="45" t="n">
        <f aca="false">J57*H57</f>
        <v>2209.67598211846</v>
      </c>
      <c r="M57" s="34" t="n">
        <f aca="false">L57*B57</f>
        <v>855542.346756625</v>
      </c>
      <c r="N57" s="35" t="n">
        <f aca="false">M57-K57</f>
        <v>60542.3467566252</v>
      </c>
      <c r="O57" s="36" t="n">
        <f aca="false">N57/K57</f>
        <v>0.0761538952913525</v>
      </c>
      <c r="P57" s="35" t="n">
        <f aca="false">-C57</f>
        <v>-15000</v>
      </c>
    </row>
    <row r="58" customFormat="false" ht="15" hidden="false" customHeight="false" outlineLevel="0" collapsed="false">
      <c r="A58" s="43" t="n">
        <v>45444</v>
      </c>
      <c r="B58" s="44" t="n">
        <v>394.76</v>
      </c>
      <c r="C58" s="34" t="n">
        <f aca="false">Feltételezések!$B$5</f>
        <v>15000</v>
      </c>
      <c r="D58" s="34" t="n">
        <f aca="false">C58*Feltételezések!$B$6</f>
        <v>52.5</v>
      </c>
      <c r="E58" s="45" t="n">
        <f aca="false">(C58-D58)/B58</f>
        <v>37.8647785996555</v>
      </c>
      <c r="F58" s="46" t="n">
        <f aca="false">Feltételezések!$B$7</f>
        <v>0</v>
      </c>
      <c r="G58" s="45" t="n">
        <f aca="false">MAX(E58-F58,0)</f>
        <v>37.8647785996555</v>
      </c>
      <c r="H58" s="47" t="n">
        <v>156.38</v>
      </c>
      <c r="I58" s="48" t="n">
        <f aca="false">G58/H58</f>
        <v>0.24213312827507</v>
      </c>
      <c r="J58" s="48" t="n">
        <f aca="false">J57+I58</f>
        <v>14.5767162104577</v>
      </c>
      <c r="K58" s="34" t="n">
        <f aca="false">K57+C58</f>
        <v>810000</v>
      </c>
      <c r="L58" s="45" t="n">
        <f aca="false">J58*H58</f>
        <v>2279.50688099138</v>
      </c>
      <c r="M58" s="34" t="n">
        <f aca="false">L58*B58</f>
        <v>899858.136340158</v>
      </c>
      <c r="N58" s="35" t="n">
        <f aca="false">M58-K58</f>
        <v>89858.1363401581</v>
      </c>
      <c r="O58" s="36" t="n">
        <f aca="false">N58/K58</f>
        <v>0.110935970790319</v>
      </c>
      <c r="P58" s="35" t="n">
        <f aca="false">-C58</f>
        <v>-15000</v>
      </c>
    </row>
    <row r="59" customFormat="false" ht="15" hidden="false" customHeight="false" outlineLevel="0" collapsed="false">
      <c r="A59" s="43" t="n">
        <v>45474</v>
      </c>
      <c r="B59" s="44" t="n">
        <v>392.84</v>
      </c>
      <c r="C59" s="34" t="n">
        <f aca="false">Feltételezések!$B$5</f>
        <v>15000</v>
      </c>
      <c r="D59" s="34" t="n">
        <f aca="false">C59*Feltételezések!$B$6</f>
        <v>52.5</v>
      </c>
      <c r="E59" s="45" t="n">
        <f aca="false">(C59-D59)/B59</f>
        <v>38.0498421749313</v>
      </c>
      <c r="F59" s="46" t="n">
        <f aca="false">Feltételezések!$B$7</f>
        <v>0</v>
      </c>
      <c r="G59" s="45" t="n">
        <f aca="false">MAX(E59-F59,0)</f>
        <v>38.0498421749313</v>
      </c>
      <c r="H59" s="47" t="n">
        <v>166.11</v>
      </c>
      <c r="I59" s="48" t="n">
        <f aca="false">G59/H59</f>
        <v>0.229064127234551</v>
      </c>
      <c r="J59" s="48" t="n">
        <f aca="false">J58+I59</f>
        <v>14.8057803376923</v>
      </c>
      <c r="K59" s="34" t="n">
        <f aca="false">K58+C59</f>
        <v>825000</v>
      </c>
      <c r="L59" s="45" t="n">
        <f aca="false">J59*H59</f>
        <v>2459.38817189407</v>
      </c>
      <c r="M59" s="34" t="n">
        <f aca="false">L59*B59</f>
        <v>966146.049446866</v>
      </c>
      <c r="N59" s="35" t="n">
        <f aca="false">M59-K59</f>
        <v>141146.049446866</v>
      </c>
      <c r="O59" s="36" t="n">
        <f aca="false">N59/K59</f>
        <v>0.171086120541655</v>
      </c>
      <c r="P59" s="35" t="n">
        <f aca="false">-C59</f>
        <v>-15000</v>
      </c>
    </row>
    <row r="60" customFormat="false" ht="15" hidden="false" customHeight="false" outlineLevel="0" collapsed="false">
      <c r="A60" s="43" t="n">
        <v>45505</v>
      </c>
      <c r="B60" s="44" t="n">
        <v>394.7</v>
      </c>
      <c r="C60" s="34" t="n">
        <f aca="false">Feltételezések!$B$5</f>
        <v>15000</v>
      </c>
      <c r="D60" s="34" t="n">
        <f aca="false">C60*Feltételezések!$B$6</f>
        <v>52.5</v>
      </c>
      <c r="E60" s="45" t="n">
        <f aca="false">(C60-D60)/B60</f>
        <v>37.8705345832278</v>
      </c>
      <c r="F60" s="46" t="n">
        <f aca="false">Feltételezések!$B$7</f>
        <v>0</v>
      </c>
      <c r="G60" s="45" t="n">
        <f aca="false">MAX(E60-F60,0)</f>
        <v>37.8705345832278</v>
      </c>
      <c r="H60" s="47" t="n">
        <v>165.45</v>
      </c>
      <c r="I60" s="48" t="n">
        <f aca="false">G60/H60</f>
        <v>0.228894134682549</v>
      </c>
      <c r="J60" s="48" t="n">
        <f aca="false">J59+I60</f>
        <v>15.0346744723748</v>
      </c>
      <c r="K60" s="34" t="n">
        <f aca="false">K59+C60</f>
        <v>840000</v>
      </c>
      <c r="L60" s="45" t="n">
        <f aca="false">J60*H60</f>
        <v>2487.48689145442</v>
      </c>
      <c r="M60" s="34" t="n">
        <f aca="false">L60*B60</f>
        <v>981811.076057059</v>
      </c>
      <c r="N60" s="35" t="n">
        <f aca="false">M60-K60</f>
        <v>141811.076057059</v>
      </c>
      <c r="O60" s="36" t="n">
        <f aca="false">N60/K60</f>
        <v>0.168822709591737</v>
      </c>
      <c r="P60" s="35" t="n">
        <f aca="false">-C60</f>
        <v>-15000</v>
      </c>
    </row>
    <row r="61" customFormat="false" ht="15" hidden="false" customHeight="false" outlineLevel="0" collapsed="false">
      <c r="A61" s="43" t="n">
        <v>45536</v>
      </c>
      <c r="B61" s="44" t="n">
        <v>394.86</v>
      </c>
      <c r="C61" s="34" t="n">
        <f aca="false">Feltételezések!$B$5</f>
        <v>15000</v>
      </c>
      <c r="D61" s="34" t="n">
        <f aca="false">C61*Feltételezések!$B$6</f>
        <v>52.5</v>
      </c>
      <c r="E61" s="45" t="n">
        <f aca="false">(C61-D61)/B61</f>
        <v>37.8551891809755</v>
      </c>
      <c r="F61" s="46" t="n">
        <f aca="false">Feltételezések!$B$7</f>
        <v>0</v>
      </c>
      <c r="G61" s="45" t="n">
        <f aca="false">MAX(E61-F61,0)</f>
        <v>37.8551891809755</v>
      </c>
      <c r="H61" s="47" t="n">
        <v>162.84</v>
      </c>
      <c r="I61" s="48" t="n">
        <f aca="false">G61/H61</f>
        <v>0.23246861447418</v>
      </c>
      <c r="J61" s="48" t="n">
        <f aca="false">J60+I61</f>
        <v>15.267143086849</v>
      </c>
      <c r="K61" s="34" t="n">
        <f aca="false">K60+C61</f>
        <v>855000</v>
      </c>
      <c r="L61" s="45" t="n">
        <f aca="false">J61*H61</f>
        <v>2486.1015802625</v>
      </c>
      <c r="M61" s="34" t="n">
        <f aca="false">L61*B61</f>
        <v>981662.069982449</v>
      </c>
      <c r="N61" s="35" t="n">
        <f aca="false">M61-K61</f>
        <v>126662.069982449</v>
      </c>
      <c r="O61" s="36" t="n">
        <f aca="false">N61/K61</f>
        <v>0.148142771909297</v>
      </c>
      <c r="P61" s="35" t="n">
        <f aca="false">-C61</f>
        <v>-15000</v>
      </c>
    </row>
    <row r="62" customFormat="false" ht="15" hidden="false" customHeight="false" outlineLevel="0" collapsed="false">
      <c r="A62" s="43" t="n">
        <v>45566</v>
      </c>
      <c r="B62" s="44" t="n">
        <v>401.9</v>
      </c>
      <c r="C62" s="34" t="n">
        <f aca="false">Feltételezések!$B$5</f>
        <v>15000</v>
      </c>
      <c r="D62" s="34" t="n">
        <f aca="false">C62*Feltételezések!$B$6</f>
        <v>52.5</v>
      </c>
      <c r="E62" s="45" t="n">
        <f aca="false">(C62-D62)/B62</f>
        <v>37.1920875839761</v>
      </c>
      <c r="F62" s="46" t="n">
        <f aca="false">Feltételezések!$B$7</f>
        <v>0</v>
      </c>
      <c r="G62" s="45" t="n">
        <f aca="false">MAX(E62-F62,0)</f>
        <v>37.1920875839761</v>
      </c>
      <c r="H62" s="47" t="n">
        <v>176.3</v>
      </c>
      <c r="I62" s="48" t="n">
        <f aca="false">G62/H62</f>
        <v>0.210959090096291</v>
      </c>
      <c r="J62" s="48" t="n">
        <f aca="false">J61+I62</f>
        <v>15.4781021769453</v>
      </c>
      <c r="K62" s="34" t="n">
        <f aca="false">K61+C62</f>
        <v>870000</v>
      </c>
      <c r="L62" s="45" t="n">
        <f aca="false">J62*H62</f>
        <v>2728.78941379546</v>
      </c>
      <c r="M62" s="34" t="n">
        <f aca="false">L62*B62</f>
        <v>1096700.4654044</v>
      </c>
      <c r="N62" s="35" t="n">
        <f aca="false">M62-K62</f>
        <v>226700.465404395</v>
      </c>
      <c r="O62" s="36" t="n">
        <f aca="false">N62/K62</f>
        <v>0.260575247591259</v>
      </c>
      <c r="P62" s="35" t="n">
        <f aca="false">-C62</f>
        <v>-15000</v>
      </c>
    </row>
    <row r="63" customFormat="false" ht="15" hidden="false" customHeight="false" outlineLevel="0" collapsed="false">
      <c r="A63" s="43" t="n">
        <v>45597</v>
      </c>
      <c r="B63" s="44" t="n">
        <v>409.25</v>
      </c>
      <c r="C63" s="34" t="n">
        <f aca="false">Feltételezések!$B$5</f>
        <v>15000</v>
      </c>
      <c r="D63" s="34" t="n">
        <f aca="false">C63*Feltételezések!$B$6</f>
        <v>52.5</v>
      </c>
      <c r="E63" s="45" t="n">
        <f aca="false">(C63-D63)/B63</f>
        <v>36.5241295051924</v>
      </c>
      <c r="F63" s="46" t="n">
        <f aca="false">Feltételezések!$B$7</f>
        <v>0</v>
      </c>
      <c r="G63" s="45" t="n">
        <f aca="false">MAX(E63-F63,0)</f>
        <v>36.5241295051924</v>
      </c>
      <c r="H63" s="47" t="n">
        <v>171.7</v>
      </c>
      <c r="I63" s="48" t="n">
        <f aca="false">G63/H63</f>
        <v>0.212720614474039</v>
      </c>
      <c r="J63" s="48" t="n">
        <f aca="false">J62+I63</f>
        <v>15.6908227914194</v>
      </c>
      <c r="K63" s="34" t="n">
        <f aca="false">K62+C63</f>
        <v>885000</v>
      </c>
      <c r="L63" s="45" t="n">
        <f aca="false">J63*H63</f>
        <v>2694.1142732867</v>
      </c>
      <c r="M63" s="34" t="n">
        <f aca="false">L63*B63</f>
        <v>1102566.26634258</v>
      </c>
      <c r="N63" s="35" t="n">
        <f aca="false">M63-K63</f>
        <v>217566.266342583</v>
      </c>
      <c r="O63" s="36" t="n">
        <f aca="false">N63/K63</f>
        <v>0.245837589087665</v>
      </c>
      <c r="P63" s="35" t="n">
        <f aca="false">-C63</f>
        <v>-15000</v>
      </c>
    </row>
    <row r="64" customFormat="false" ht="15" hidden="false" customHeight="false" outlineLevel="0" collapsed="false">
      <c r="A64" s="43" t="n">
        <v>45627</v>
      </c>
      <c r="B64" s="44" t="n">
        <v>411.99</v>
      </c>
      <c r="C64" s="34" t="n">
        <f aca="false">Feltételezések!$B$5</f>
        <v>15000</v>
      </c>
      <c r="D64" s="34" t="n">
        <f aca="false">C64*Feltételezések!$B$6</f>
        <v>52.5</v>
      </c>
      <c r="E64" s="45" t="n">
        <f aca="false">(C64-D64)/B64</f>
        <v>36.2812204179713</v>
      </c>
      <c r="F64" s="46" t="n">
        <f aca="false">Feltételezések!$B$7</f>
        <v>0</v>
      </c>
      <c r="G64" s="45" t="n">
        <f aca="false">MAX(E64-F64,0)</f>
        <v>36.2812204179713</v>
      </c>
      <c r="H64" s="47" t="n">
        <v>169.8</v>
      </c>
      <c r="I64" s="48" t="n">
        <f aca="false">G64/H64</f>
        <v>0.213670320482752</v>
      </c>
      <c r="J64" s="48" t="n">
        <f aca="false">J63+I64</f>
        <v>15.9044931119021</v>
      </c>
      <c r="K64" s="34" t="n">
        <f aca="false">K63+C64</f>
        <v>900000</v>
      </c>
      <c r="L64" s="45" t="n">
        <f aca="false">J64*H64</f>
        <v>2700.58293040098</v>
      </c>
      <c r="M64" s="34" t="n">
        <f aca="false">L64*B64</f>
        <v>1112613.1614959</v>
      </c>
      <c r="N64" s="35" t="n">
        <f aca="false">M64-K64</f>
        <v>212613.161495899</v>
      </c>
      <c r="O64" s="36" t="n">
        <f aca="false">N64/K64</f>
        <v>0.236236846106555</v>
      </c>
      <c r="P64" s="35" t="n">
        <f aca="false">-C64</f>
        <v>-15000</v>
      </c>
    </row>
    <row r="65" customFormat="false" ht="15" hidden="false" customHeight="false" outlineLevel="0" collapsed="false">
      <c r="A65" s="43" t="n">
        <v>45658</v>
      </c>
      <c r="B65" s="44" t="n">
        <v>411.73</v>
      </c>
      <c r="C65" s="34" t="n">
        <f aca="false">Feltételezések!$B$5</f>
        <v>15000</v>
      </c>
      <c r="D65" s="34" t="n">
        <f aca="false">C65*Feltételezések!$B$6</f>
        <v>52.5</v>
      </c>
      <c r="E65" s="45" t="n">
        <f aca="false">(C65-D65)/B65</f>
        <v>36.3041313482136</v>
      </c>
      <c r="F65" s="46" t="n">
        <f aca="false">Feltételezések!$B$7</f>
        <v>0</v>
      </c>
      <c r="G65" s="45" t="n">
        <f aca="false">MAX(E65-F65,0)</f>
        <v>36.3041313482136</v>
      </c>
      <c r="H65" s="47" t="n">
        <v>170.1</v>
      </c>
      <c r="I65" s="48" t="n">
        <f aca="false">G65/H65</f>
        <v>0.213428167831944</v>
      </c>
      <c r="J65" s="48" t="n">
        <f aca="false">J64+I65</f>
        <v>16.1179212797341</v>
      </c>
      <c r="K65" s="34" t="n">
        <f aca="false">K64+C65</f>
        <v>915000</v>
      </c>
      <c r="L65" s="45" t="n">
        <f aca="false">J65*H65</f>
        <v>2741.65840968276</v>
      </c>
      <c r="M65" s="34" t="n">
        <f aca="false">L65*B65</f>
        <v>1128823.01701868</v>
      </c>
      <c r="N65" s="35" t="n">
        <f aca="false">M65-K65</f>
        <v>213823.017018684</v>
      </c>
      <c r="O65" s="36" t="n">
        <f aca="false">N65/K65</f>
        <v>0.233686357397469</v>
      </c>
      <c r="P65" s="35" t="n">
        <f aca="false">-C65</f>
        <v>-15000</v>
      </c>
    </row>
    <row r="66" customFormat="false" ht="15" hidden="false" customHeight="false" outlineLevel="0" collapsed="false">
      <c r="A66" s="43" t="n">
        <v>45689</v>
      </c>
      <c r="B66" s="44" t="n">
        <v>403.13</v>
      </c>
      <c r="C66" s="34" t="n">
        <f aca="false">Feltételezések!$B$5</f>
        <v>15000</v>
      </c>
      <c r="D66" s="34" t="n">
        <f aca="false">C66*Feltételezések!$B$6</f>
        <v>52.5</v>
      </c>
      <c r="E66" s="45" t="n">
        <f aca="false">(C66-D66)/B66</f>
        <v>37.0786098777069</v>
      </c>
      <c r="F66" s="46" t="n">
        <f aca="false">Feltételezések!$B$7</f>
        <v>0</v>
      </c>
      <c r="G66" s="45" t="n">
        <f aca="false">MAX(E66-F66,0)</f>
        <v>37.0786098777069</v>
      </c>
      <c r="H66" s="47" t="n">
        <v>174.24</v>
      </c>
      <c r="I66" s="48" t="n">
        <f aca="false">G66/H66</f>
        <v>0.212801939151211</v>
      </c>
      <c r="J66" s="48" t="n">
        <f aca="false">J65+I66</f>
        <v>16.3307232188853</v>
      </c>
      <c r="K66" s="34" t="n">
        <f aca="false">K65+C66</f>
        <v>930000</v>
      </c>
      <c r="L66" s="45" t="n">
        <f aca="false">J66*H66</f>
        <v>2845.46521365857</v>
      </c>
      <c r="M66" s="34" t="n">
        <f aca="false">L66*B66</f>
        <v>1147092.39158218</v>
      </c>
      <c r="N66" s="35" t="n">
        <f aca="false">M66-K66</f>
        <v>217092.391582178</v>
      </c>
      <c r="O66" s="36" t="n">
        <f aca="false">N66/K66</f>
        <v>0.233432679120622</v>
      </c>
      <c r="P66" s="35" t="n">
        <f aca="false">-C66</f>
        <v>-15000</v>
      </c>
    </row>
    <row r="67" customFormat="false" ht="15" hidden="false" customHeight="false" outlineLevel="0" collapsed="false">
      <c r="A67" s="43" t="n">
        <v>45717</v>
      </c>
      <c r="B67" s="44" t="n">
        <v>399.81</v>
      </c>
      <c r="C67" s="34" t="n">
        <f aca="false">Feltételezések!$B$5</f>
        <v>15000</v>
      </c>
      <c r="D67" s="34" t="n">
        <f aca="false">C67*Feltételezések!$B$6</f>
        <v>52.5</v>
      </c>
      <c r="E67" s="45" t="n">
        <f aca="false">(C67-D67)/B67</f>
        <v>37.386508591581</v>
      </c>
      <c r="F67" s="46" t="n">
        <f aca="false">Feltételezések!$B$7</f>
        <v>0</v>
      </c>
      <c r="G67" s="45" t="n">
        <f aca="false">MAX(E67-F67,0)</f>
        <v>37.386508591581</v>
      </c>
      <c r="H67" s="47" t="n">
        <v>175.11</v>
      </c>
      <c r="I67" s="48" t="n">
        <f aca="false">G67/H67</f>
        <v>0.213502990072417</v>
      </c>
      <c r="J67" s="48" t="n">
        <f aca="false">J66+I67</f>
        <v>16.5442262089577</v>
      </c>
      <c r="K67" s="34" t="n">
        <f aca="false">K66+C67</f>
        <v>945000</v>
      </c>
      <c r="L67" s="45" t="n">
        <f aca="false">J67*H67</f>
        <v>2897.05945145058</v>
      </c>
      <c r="M67" s="34" t="n">
        <f aca="false">L67*B67</f>
        <v>1158273.33928446</v>
      </c>
      <c r="N67" s="35" t="n">
        <f aca="false">M67-K67</f>
        <v>213273.339284456</v>
      </c>
      <c r="O67" s="36" t="n">
        <f aca="false">N67/K67</f>
        <v>0.225686073316885</v>
      </c>
      <c r="P67" s="35" t="n">
        <f aca="false">-C67</f>
        <v>-15000</v>
      </c>
    </row>
    <row r="68" customFormat="false" ht="15" hidden="false" customHeight="false" outlineLevel="0" collapsed="false">
      <c r="A68" s="43" t="n">
        <v>45748</v>
      </c>
      <c r="B68" s="44" t="n">
        <v>406.44</v>
      </c>
      <c r="C68" s="34" t="n">
        <f aca="false">Feltételezések!$B$5</f>
        <v>15000</v>
      </c>
      <c r="D68" s="34" t="n">
        <f aca="false">C68*Feltételezések!$B$6</f>
        <v>52.5</v>
      </c>
      <c r="E68" s="45" t="n">
        <f aca="false">(C68-D68)/B68</f>
        <v>36.7766459994095</v>
      </c>
      <c r="F68" s="46" t="n">
        <f aca="false">Feltételezések!$B$7</f>
        <v>0</v>
      </c>
      <c r="G68" s="45" t="n">
        <f aca="false">MAX(E68-F68,0)</f>
        <v>36.7766459994095</v>
      </c>
      <c r="H68" s="47" t="n">
        <v>170.26</v>
      </c>
      <c r="I68" s="48" t="n">
        <f aca="false">G68/H68</f>
        <v>0.21600285445442</v>
      </c>
      <c r="J68" s="48" t="n">
        <f aca="false">J67+I68</f>
        <v>16.7602290634121</v>
      </c>
      <c r="K68" s="34" t="n">
        <f aca="false">K67+C68</f>
        <v>960000</v>
      </c>
      <c r="L68" s="45" t="n">
        <f aca="false">J68*H68</f>
        <v>2853.59660033654</v>
      </c>
      <c r="M68" s="34" t="n">
        <f aca="false">L68*B68</f>
        <v>1159815.80224078</v>
      </c>
      <c r="N68" s="35" t="n">
        <f aca="false">M68-K68</f>
        <v>199815.802240785</v>
      </c>
      <c r="O68" s="36" t="n">
        <f aca="false">N68/K68</f>
        <v>0.208141460667484</v>
      </c>
      <c r="P68" s="35" t="n">
        <f aca="false">-C68</f>
        <v>-15000</v>
      </c>
    </row>
    <row r="69" customFormat="false" ht="15" hidden="false" customHeight="false" outlineLevel="0" collapsed="false">
      <c r="A69" s="43" t="n">
        <v>45778</v>
      </c>
      <c r="B69" s="44" t="n">
        <v>403.94</v>
      </c>
      <c r="C69" s="34" t="n">
        <f aca="false">Feltételezések!$B$5</f>
        <v>15000</v>
      </c>
      <c r="D69" s="34" t="n">
        <f aca="false">C69*Feltételezések!$B$6</f>
        <v>52.5</v>
      </c>
      <c r="E69" s="45" t="n">
        <f aca="false">(C69-D69)/B69</f>
        <v>37.0042580581275</v>
      </c>
      <c r="F69" s="46" t="n">
        <f aca="false">Feltételezések!$B$7</f>
        <v>0</v>
      </c>
      <c r="G69" s="45" t="n">
        <f aca="false">MAX(E69-F69,0)</f>
        <v>37.0042580581275</v>
      </c>
      <c r="H69" s="47" t="n">
        <v>159.63</v>
      </c>
      <c r="I69" s="48" t="n">
        <f aca="false">G69/H69</f>
        <v>0.231812679685068</v>
      </c>
      <c r="J69" s="48" t="n">
        <f aca="false">J68+I69</f>
        <v>16.9920417430972</v>
      </c>
      <c r="K69" s="34" t="n">
        <f aca="false">K68+C69</f>
        <v>975000</v>
      </c>
      <c r="L69" s="45" t="n">
        <f aca="false">J69*H69</f>
        <v>2712.4396234506</v>
      </c>
      <c r="M69" s="34" t="n">
        <f aca="false">L69*B69</f>
        <v>1095662.86149664</v>
      </c>
      <c r="N69" s="35" t="n">
        <f aca="false">M69-K69</f>
        <v>120662.861496635</v>
      </c>
      <c r="O69" s="36" t="n">
        <f aca="false">N69/K69</f>
        <v>0.12375678102219</v>
      </c>
      <c r="P69" s="35" t="n">
        <f aca="false">-C69</f>
        <v>-15000</v>
      </c>
    </row>
    <row r="70" customFormat="false" ht="15" hidden="false" customHeight="false" outlineLevel="0" collapsed="false">
      <c r="A70" s="43" t="n">
        <v>45809</v>
      </c>
      <c r="B70" s="44" t="n">
        <v>402.08</v>
      </c>
      <c r="C70" s="34" t="n">
        <f aca="false">Feltételezések!$B$5</f>
        <v>15000</v>
      </c>
      <c r="D70" s="34" t="n">
        <f aca="false">C70*Feltételezések!$B$6</f>
        <v>52.5</v>
      </c>
      <c r="E70" s="45" t="n">
        <f aca="false">(C70-D70)/B70</f>
        <v>37.1754377238361</v>
      </c>
      <c r="F70" s="46" t="n">
        <f aca="false">Feltételezések!$B$7</f>
        <v>0</v>
      </c>
      <c r="G70" s="45" t="n">
        <f aca="false">MAX(E70-F70,0)</f>
        <v>37.1754377238361</v>
      </c>
      <c r="H70" s="47" t="n">
        <v>170.02</v>
      </c>
      <c r="I70" s="48" t="n">
        <f aca="false">G70/H70</f>
        <v>0.218653321514152</v>
      </c>
      <c r="J70" s="48" t="n">
        <f aca="false">J69+I70</f>
        <v>17.2106950646113</v>
      </c>
      <c r="K70" s="34" t="n">
        <f aca="false">K69+C70</f>
        <v>990000</v>
      </c>
      <c r="L70" s="45" t="n">
        <f aca="false">J70*H70</f>
        <v>2926.16237488522</v>
      </c>
      <c r="M70" s="34" t="n">
        <f aca="false">L70*B70</f>
        <v>1176551.36769385</v>
      </c>
      <c r="N70" s="35" t="n">
        <f aca="false">M70-K70</f>
        <v>186551.367693848</v>
      </c>
      <c r="O70" s="36" t="n">
        <f aca="false">N70/K70</f>
        <v>0.18843572494328</v>
      </c>
      <c r="P70" s="35" t="n">
        <f aca="false">-C70</f>
        <v>-15000</v>
      </c>
    </row>
    <row r="71" customFormat="false" ht="15" hidden="false" customHeight="false" outlineLevel="0" collapsed="false">
      <c r="A71" s="43" t="n">
        <v>45839</v>
      </c>
      <c r="B71" s="44" t="n">
        <v>399.19</v>
      </c>
      <c r="C71" s="34" t="n">
        <f aca="false">Feltételezések!$B$5</f>
        <v>15000</v>
      </c>
      <c r="D71" s="34" t="n">
        <f aca="false">C71*Feltételezések!$B$6</f>
        <v>52.5</v>
      </c>
      <c r="E71" s="45" t="n">
        <f aca="false">(C71-D71)/B71</f>
        <v>37.4445752649114</v>
      </c>
      <c r="F71" s="46" t="n">
        <f aca="false">Feltételezések!$B$7</f>
        <v>0</v>
      </c>
      <c r="G71" s="45" t="n">
        <f aca="false">MAX(E71-F71,0)</f>
        <v>37.4445752649114</v>
      </c>
      <c r="H71" s="47" t="n">
        <v>175.35</v>
      </c>
      <c r="I71" s="48" t="n">
        <f aca="false">G71/H71</f>
        <v>0.213541917678423</v>
      </c>
      <c r="J71" s="48" t="n">
        <f aca="false">J70+I71</f>
        <v>17.4242369822897</v>
      </c>
      <c r="K71" s="34" t="n">
        <f aca="false">K70+C71</f>
        <v>1005000</v>
      </c>
      <c r="L71" s="45" t="n">
        <f aca="false">J71*H71</f>
        <v>3055.33995484451</v>
      </c>
      <c r="M71" s="34" t="n">
        <f aca="false">L71*B71</f>
        <v>1219661.15657438</v>
      </c>
      <c r="N71" s="35" t="n">
        <f aca="false">M71-K71</f>
        <v>214661.156574378</v>
      </c>
      <c r="O71" s="36" t="n">
        <f aca="false">N71/K71</f>
        <v>0.213593190621272</v>
      </c>
      <c r="P71" s="35" t="n">
        <f aca="false">-C71</f>
        <v>-15000</v>
      </c>
    </row>
    <row r="72" customFormat="false" ht="15" hidden="false" customHeight="false" outlineLevel="0" collapsed="false">
      <c r="A72" s="43" t="n">
        <v>45870</v>
      </c>
      <c r="B72" s="44" t="n">
        <v>396.45</v>
      </c>
      <c r="C72" s="34" t="n">
        <f aca="false">Feltételezések!$B$5</f>
        <v>15000</v>
      </c>
      <c r="D72" s="34" t="n">
        <f aca="false">C72*Feltételezések!$B$6</f>
        <v>52.5</v>
      </c>
      <c r="E72" s="45" t="n">
        <f aca="false">(C72-D72)/B72</f>
        <v>37.7033673855467</v>
      </c>
      <c r="F72" s="46" t="n">
        <f aca="false">Feltételezések!$B$7</f>
        <v>0</v>
      </c>
      <c r="G72" s="45" t="n">
        <f aca="false">MAX(E72-F72,0)</f>
        <v>37.7033673855467</v>
      </c>
      <c r="H72" s="47" t="n">
        <v>181.2</v>
      </c>
      <c r="I72" s="48" t="n">
        <f aca="false">G72/H72</f>
        <v>0.208075978948933</v>
      </c>
      <c r="J72" s="48" t="n">
        <f aca="false">J71+I72</f>
        <v>17.6323129612387</v>
      </c>
      <c r="K72" s="34" t="n">
        <f aca="false">K71+C72</f>
        <v>1020000</v>
      </c>
      <c r="L72" s="45" t="n">
        <f aca="false">J72*H72</f>
        <v>3194.97510857645</v>
      </c>
      <c r="M72" s="34" t="n">
        <f aca="false">L72*B72</f>
        <v>1266647.88179513</v>
      </c>
      <c r="N72" s="35" t="n">
        <f aca="false">M72-K72</f>
        <v>246647.881795132</v>
      </c>
      <c r="O72" s="36" t="n">
        <f aca="false">N72/K72</f>
        <v>0.241811648818757</v>
      </c>
      <c r="P72" s="35" t="n">
        <f aca="false">-C72</f>
        <v>-15000</v>
      </c>
    </row>
    <row r="73" customFormat="false" ht="15" hidden="false" customHeight="false" outlineLevel="0" collapsed="false">
      <c r="A73" s="43" t="n">
        <v>45901</v>
      </c>
      <c r="B73" s="44" t="n">
        <v>391.63</v>
      </c>
      <c r="C73" s="34" t="n">
        <f aca="false">Feltételezések!$B$5</f>
        <v>15000</v>
      </c>
      <c r="D73" s="34" t="n">
        <f aca="false">C73*Feltételezések!$B$6</f>
        <v>52.5</v>
      </c>
      <c r="E73" s="45" t="n">
        <f aca="false">(C73-D73)/B73</f>
        <v>38.167402905804</v>
      </c>
      <c r="F73" s="46" t="n">
        <f aca="false">Feltételezések!$B$7</f>
        <v>0</v>
      </c>
      <c r="G73" s="45" t="n">
        <f aca="false">MAX(E73-F73,0)</f>
        <v>38.167402905804</v>
      </c>
      <c r="H73" s="47" t="n">
        <v>182.44</v>
      </c>
      <c r="I73" s="48" t="n">
        <f aca="false">G73/H73</f>
        <v>0.209205234081363</v>
      </c>
      <c r="J73" s="48" t="n">
        <f aca="false">J72+I73</f>
        <v>17.84151819532</v>
      </c>
      <c r="K73" s="34" t="n">
        <f aca="false">K72+C73</f>
        <v>1035000</v>
      </c>
      <c r="L73" s="45" t="n">
        <f aca="false">J73*H73</f>
        <v>3255.00657955419</v>
      </c>
      <c r="M73" s="34" t="n">
        <f aca="false">L73*B73</f>
        <v>1274758.22675081</v>
      </c>
      <c r="N73" s="35" t="n">
        <f aca="false">M73-K73</f>
        <v>239758.226750806</v>
      </c>
      <c r="O73" s="36" t="n">
        <f aca="false">N73/K73</f>
        <v>0.231650460628799</v>
      </c>
      <c r="P73" s="35" t="n">
        <f aca="false">-C73</f>
        <v>-15000</v>
      </c>
    </row>
    <row r="74" customFormat="false" ht="15" hidden="false" customHeight="false" outlineLevel="0" collapsed="false">
      <c r="A74" s="43" t="n">
        <v>45931</v>
      </c>
      <c r="B74" s="44" t="n">
        <v>389.91</v>
      </c>
      <c r="C74" s="34" t="n">
        <f aca="false">Feltételezések!$B$5</f>
        <v>15000</v>
      </c>
      <c r="D74" s="34" t="n">
        <f aca="false">C74*Feltételezések!$B$6</f>
        <v>52.5</v>
      </c>
      <c r="E74" s="45" t="n">
        <f aca="false">(C74-D74)/B74</f>
        <v>38.3357697930292</v>
      </c>
      <c r="F74" s="46" t="n">
        <f aca="false">Feltételezések!$B$7</f>
        <v>0</v>
      </c>
      <c r="G74" s="45" t="n">
        <f aca="false">MAX(E74-F74,0)</f>
        <v>38.3357697930292</v>
      </c>
      <c r="H74" s="47" t="n">
        <v>196.7</v>
      </c>
      <c r="I74" s="48" t="n">
        <f aca="false">G74/H74</f>
        <v>0.194894610030652</v>
      </c>
      <c r="J74" s="48" t="n">
        <f aca="false">J73+I74</f>
        <v>18.0364128053507</v>
      </c>
      <c r="K74" s="34" t="n">
        <f aca="false">K73+C74</f>
        <v>1050000</v>
      </c>
      <c r="L74" s="45" t="n">
        <f aca="false">J74*H74</f>
        <v>3547.76239881248</v>
      </c>
      <c r="M74" s="34" t="n">
        <f aca="false">L74*B74</f>
        <v>1383308.03692097</v>
      </c>
      <c r="N74" s="35" t="n">
        <f aca="false">M74-K74</f>
        <v>333308.036920974</v>
      </c>
      <c r="O74" s="36" t="n">
        <f aca="false">N74/K74</f>
        <v>0.317436225639023</v>
      </c>
      <c r="P74" s="35" t="n">
        <f aca="false">-C74</f>
        <v>-15000</v>
      </c>
    </row>
    <row r="75" customFormat="false" ht="15" hidden="false" customHeight="false" outlineLevel="0" collapsed="false">
      <c r="A75" s="43" t="n">
        <v>45962</v>
      </c>
      <c r="B75" s="44" t="n">
        <v>384.2</v>
      </c>
      <c r="C75" s="34" t="n">
        <f aca="false">Feltételezések!$B$5</f>
        <v>15000</v>
      </c>
      <c r="D75" s="34" t="n">
        <f aca="false">C75*Feltételezések!$B$6</f>
        <v>52.5</v>
      </c>
      <c r="E75" s="45" t="n">
        <f aca="false">(C75-D75)/B75</f>
        <v>38.9055179593962</v>
      </c>
      <c r="F75" s="46" t="n">
        <f aca="false">Feltételezések!$B$7</f>
        <v>0</v>
      </c>
      <c r="G75" s="45" t="n">
        <f aca="false">MAX(E75-F75,0)</f>
        <v>38.9055179593962</v>
      </c>
      <c r="H75" s="47" t="n">
        <v>206.82</v>
      </c>
      <c r="I75" s="48" t="n">
        <f aca="false">G75/H75</f>
        <v>0.188112938591027</v>
      </c>
      <c r="J75" s="48" t="n">
        <f aca="false">J74+I75</f>
        <v>18.2245257439417</v>
      </c>
      <c r="K75" s="34" t="n">
        <f aca="false">K74+C75</f>
        <v>1065000</v>
      </c>
      <c r="L75" s="45" t="n">
        <f aca="false">J75*H75</f>
        <v>3769.19641436203</v>
      </c>
      <c r="M75" s="34" t="n">
        <f aca="false">L75*B75</f>
        <v>1448125.26239789</v>
      </c>
      <c r="N75" s="35" t="n">
        <f aca="false">M75-K75</f>
        <v>383125.26239789</v>
      </c>
      <c r="O75" s="36" t="n">
        <f aca="false">N75/K75</f>
        <v>0.359742030420554</v>
      </c>
      <c r="P75" s="35" t="n">
        <f aca="false">-C75</f>
        <v>-15000</v>
      </c>
    </row>
    <row r="76" customFormat="false" ht="15" hidden="false" customHeight="false" outlineLevel="0" collapsed="false">
      <c r="A76" s="43" t="n">
        <v>45992</v>
      </c>
      <c r="B76" s="44" t="n">
        <v>384.97</v>
      </c>
      <c r="C76" s="34" t="n">
        <f aca="false">Feltételezések!$B$5</f>
        <v>15000</v>
      </c>
      <c r="D76" s="34" t="n">
        <f aca="false">C76*Feltételezések!$B$6</f>
        <v>52.5</v>
      </c>
      <c r="E76" s="45" t="n">
        <f aca="false">(C76-D76)/B76</f>
        <v>38.8277008598073</v>
      </c>
      <c r="F76" s="46" t="n">
        <f aca="false">Feltételezések!$B$7</f>
        <v>0</v>
      </c>
      <c r="G76" s="45" t="n">
        <f aca="false">MAX(E76-F76,0)</f>
        <v>38.8277008598073</v>
      </c>
      <c r="H76" s="47" t="n">
        <v>198.65</v>
      </c>
      <c r="I76" s="48" t="n">
        <f aca="false">G76/H76</f>
        <v>0.195457844751106</v>
      </c>
      <c r="J76" s="48" t="n">
        <f aca="false">J75+I76</f>
        <v>18.4199835886928</v>
      </c>
      <c r="K76" s="34" t="n">
        <f aca="false">K75+C76</f>
        <v>1080000</v>
      </c>
      <c r="L76" s="45" t="n">
        <f aca="false">J76*H76</f>
        <v>3659.12973989383</v>
      </c>
      <c r="M76" s="34" t="n">
        <f aca="false">L76*B76</f>
        <v>1408655.17596693</v>
      </c>
      <c r="N76" s="35" t="n">
        <f aca="false">M76-K76</f>
        <v>328655.175966927</v>
      </c>
      <c r="O76" s="36" t="n">
        <f aca="false">N76/K76</f>
        <v>0.304310348117525</v>
      </c>
      <c r="P76" s="35" t="n">
        <f aca="false">-C76</f>
        <v>-15000</v>
      </c>
    </row>
    <row r="77" customFormat="false" ht="15" hidden="false" customHeight="false" outlineLevel="0" collapsed="false">
      <c r="A77" s="43" t="n">
        <v>46023</v>
      </c>
      <c r="B77" s="44" t="n">
        <v>384.18</v>
      </c>
      <c r="C77" s="34" t="n">
        <f aca="false">Feltételezések!$B$5</f>
        <v>15000</v>
      </c>
      <c r="D77" s="34" t="n">
        <f aca="false">C77*Feltételezések!$B$6</f>
        <v>52.5</v>
      </c>
      <c r="E77" s="45" t="n">
        <f aca="false">(C77-D77)/B77</f>
        <v>38.9075433390598</v>
      </c>
      <c r="F77" s="46" t="n">
        <f aca="false">Feltételezések!$B$7</f>
        <v>0</v>
      </c>
      <c r="G77" s="45" t="n">
        <f aca="false">MAX(E77-F77,0)</f>
        <v>38.9075433390598</v>
      </c>
      <c r="H77" s="47" t="n">
        <v>202.83</v>
      </c>
      <c r="I77" s="48" t="n">
        <f aca="false">G77/H77</f>
        <v>0.191823415367844</v>
      </c>
      <c r="J77" s="48" t="n">
        <f aca="false">J76+I77</f>
        <v>18.6118070040607</v>
      </c>
      <c r="K77" s="34" t="n">
        <f aca="false">K76+C77</f>
        <v>1095000</v>
      </c>
      <c r="L77" s="45" t="n">
        <f aca="false">J77*H77</f>
        <v>3775.03281463362</v>
      </c>
      <c r="M77" s="34" t="n">
        <f aca="false">L77*B77</f>
        <v>1450292.10672595</v>
      </c>
      <c r="N77" s="35" t="n">
        <f aca="false">M77-K77</f>
        <v>355292.106725946</v>
      </c>
      <c r="O77" s="36" t="n">
        <f aca="false">N77/K77</f>
        <v>0.324467677375293</v>
      </c>
      <c r="P77" s="35" t="n">
        <f aca="false">-C77</f>
        <v>-15000</v>
      </c>
    </row>
    <row r="78" customFormat="false" ht="15" hidden="false" customHeight="false" outlineLevel="0" collapsed="false">
      <c r="A78" s="43" t="n">
        <v>46054</v>
      </c>
      <c r="B78" s="44" t="n">
        <v>378.61</v>
      </c>
      <c r="C78" s="34" t="n">
        <f aca="false">Feltételezések!$B$5</f>
        <v>15000</v>
      </c>
      <c r="D78" s="34" t="n">
        <f aca="false">C78*Feltételezések!$B$6</f>
        <v>52.5</v>
      </c>
      <c r="E78" s="45" t="n">
        <f aca="false">(C78-D78)/B78</f>
        <v>39.4799397797206</v>
      </c>
      <c r="F78" s="46" t="n">
        <f aca="false">Feltételezések!$B$7</f>
        <v>0</v>
      </c>
      <c r="G78" s="45" t="n">
        <f aca="false">MAX(E78-F78,0)</f>
        <v>39.4799397797206</v>
      </c>
      <c r="H78" s="47" t="n">
        <v>216.21</v>
      </c>
      <c r="I78" s="48" t="n">
        <f aca="false">G78/H78</f>
        <v>0.18259997123038</v>
      </c>
      <c r="J78" s="48" t="n">
        <f aca="false">J77+I78</f>
        <v>18.794406975291</v>
      </c>
      <c r="K78" s="34" t="n">
        <f aca="false">K77+C78</f>
        <v>1110000</v>
      </c>
      <c r="L78" s="45" t="n">
        <f aca="false">J78*H78</f>
        <v>4063.53873212768</v>
      </c>
      <c r="M78" s="34" t="n">
        <f aca="false">L78*B78</f>
        <v>1538496.39937086</v>
      </c>
      <c r="N78" s="35" t="n">
        <f aca="false">M78-K78</f>
        <v>428496.39937086</v>
      </c>
      <c r="O78" s="36" t="n">
        <f aca="false">N78/K78</f>
        <v>0.386032792226</v>
      </c>
      <c r="P78" s="35" t="n">
        <f aca="false">-C78</f>
        <v>-15000</v>
      </c>
    </row>
    <row r="79" customFormat="false" ht="15" hidden="false" customHeight="false" outlineLevel="0" collapsed="false">
      <c r="A79" s="43" t="n">
        <v>46082</v>
      </c>
      <c r="B79" s="44" t="n">
        <v>389.19</v>
      </c>
      <c r="C79" s="34" t="n">
        <f aca="false">Feltételezések!$B$5</f>
        <v>15000</v>
      </c>
      <c r="D79" s="34" t="n">
        <f aca="false">C79*Feltételezések!$B$6</f>
        <v>52.5</v>
      </c>
      <c r="E79" s="45" t="n">
        <f aca="false">(C79-D79)/B79</f>
        <v>38.4066908193941</v>
      </c>
      <c r="F79" s="46" t="n">
        <f aca="false">Feltételezések!$B$7</f>
        <v>0</v>
      </c>
      <c r="G79" s="45" t="n">
        <f aca="false">MAX(E79-F79,0)</f>
        <v>38.4066908193941</v>
      </c>
      <c r="H79" s="47" t="n">
        <v>231.89</v>
      </c>
      <c r="I79" s="48" t="n">
        <f aca="false">G79/H79</f>
        <v>0.165624610028005</v>
      </c>
      <c r="J79" s="48" t="n">
        <f aca="false">J78+I79</f>
        <v>18.960031585319</v>
      </c>
      <c r="K79" s="34" t="n">
        <f aca="false">K78+C79</f>
        <v>1125000</v>
      </c>
      <c r="L79" s="45" t="n">
        <f aca="false">J79*H79</f>
        <v>4396.64172431963</v>
      </c>
      <c r="M79" s="34" t="n">
        <f aca="false">L79*B79</f>
        <v>1711128.99268796</v>
      </c>
      <c r="N79" s="35" t="n">
        <f aca="false">M79-K79</f>
        <v>586128.992687958</v>
      </c>
      <c r="O79" s="36" t="n">
        <f aca="false">N79/K79</f>
        <v>0.521003549055963</v>
      </c>
      <c r="P79" s="35" t="n">
        <f aca="false">-C79</f>
        <v>-15000</v>
      </c>
    </row>
    <row r="80" customFormat="false" ht="15" hidden="false" customHeight="false" outlineLevel="0" collapsed="false">
      <c r="A80" s="43" t="n">
        <v>46113</v>
      </c>
      <c r="B80" s="44" t="n">
        <v>368.96</v>
      </c>
      <c r="C80" s="34" t="n">
        <f aca="false">Feltételezések!$B$5</f>
        <v>15000</v>
      </c>
      <c r="D80" s="34" t="n">
        <f aca="false">C80*Feltételezések!$B$6</f>
        <v>52.5</v>
      </c>
      <c r="E80" s="45" t="n">
        <f aca="false">(C80-D80)/B80</f>
        <v>40.5125216825672</v>
      </c>
      <c r="F80" s="46" t="n">
        <f aca="false">Feltételezések!$B$7</f>
        <v>0</v>
      </c>
      <c r="G80" s="45" t="n">
        <f aca="false">MAX(E80-F80,0)</f>
        <v>40.5125216825672</v>
      </c>
      <c r="H80" s="47" t="n">
        <v>211.69</v>
      </c>
      <c r="I80" s="48" t="n">
        <f aca="false">G80/H80</f>
        <v>0.191376643594724</v>
      </c>
      <c r="J80" s="48" t="n">
        <f aca="false">J79+I80</f>
        <v>19.1514082289138</v>
      </c>
      <c r="K80" s="34" t="n">
        <f aca="false">K79+C80</f>
        <v>1140000</v>
      </c>
      <c r="L80" s="45" t="n">
        <f aca="false">J80*H80</f>
        <v>4054.16160797876</v>
      </c>
      <c r="M80" s="34" t="n">
        <f aca="false">L80*B80</f>
        <v>1495823.46687984</v>
      </c>
      <c r="N80" s="35" t="n">
        <f aca="false">M80-K80</f>
        <v>355823.466879842</v>
      </c>
      <c r="O80" s="36" t="n">
        <f aca="false">N80/K80</f>
        <v>0.312125848140212</v>
      </c>
      <c r="P80" s="35" t="n">
        <f aca="false">-C80</f>
        <v>-15000</v>
      </c>
    </row>
    <row r="81" customFormat="false" ht="15" hidden="false" customHeight="false" outlineLevel="0" collapsed="false">
      <c r="A81" s="43" t="n">
        <v>46143</v>
      </c>
      <c r="B81" s="44" t="n">
        <v>358.23</v>
      </c>
      <c r="C81" s="34" t="n">
        <f aca="false">Feltételezések!$B$5</f>
        <v>15000</v>
      </c>
      <c r="D81" s="34" t="n">
        <f aca="false">C81*Feltételezések!$B$6</f>
        <v>52.5</v>
      </c>
      <c r="E81" s="45" t="n">
        <f aca="false">(C81-D81)/B81</f>
        <v>41.7259860983167</v>
      </c>
      <c r="F81" s="46" t="n">
        <f aca="false">Feltételezések!$B$7</f>
        <v>0</v>
      </c>
      <c r="G81" s="45" t="n">
        <f aca="false">MAX(E81-F81,0)</f>
        <v>41.7259860983167</v>
      </c>
      <c r="H81" s="47" t="n">
        <v>238.13</v>
      </c>
      <c r="I81" s="48" t="n">
        <f aca="false">G81/H81</f>
        <v>0.17522355897332</v>
      </c>
      <c r="J81" s="48" t="n">
        <f aca="false">J80+I81</f>
        <v>19.3266317878871</v>
      </c>
      <c r="K81" s="34" t="n">
        <f aca="false">K80+C81</f>
        <v>1155000</v>
      </c>
      <c r="L81" s="45" t="n">
        <f aca="false">J81*H81</f>
        <v>4602.25082764955</v>
      </c>
      <c r="M81" s="34" t="n">
        <f aca="false">L81*B81</f>
        <v>1648664.3139889</v>
      </c>
      <c r="N81" s="35" t="n">
        <f aca="false">M81-K81</f>
        <v>493664.3139889</v>
      </c>
      <c r="O81" s="36" t="n">
        <f aca="false">N81/K81</f>
        <v>0.42741499046658</v>
      </c>
      <c r="P81" s="35" t="n">
        <f aca="false">-C81</f>
        <v>-15000</v>
      </c>
    </row>
    <row r="82" customFormat="false" ht="15" hidden="false" customHeight="false" outlineLevel="0" collapsed="false">
      <c r="A82" s="43" t="n">
        <v>46174</v>
      </c>
      <c r="B82" s="44" t="n">
        <v>353.94</v>
      </c>
      <c r="C82" s="34" t="n">
        <f aca="false">Feltételezések!$B$5</f>
        <v>15000</v>
      </c>
      <c r="D82" s="34" t="n">
        <f aca="false">C82*Feltételezések!$B$6</f>
        <v>52.5</v>
      </c>
      <c r="E82" s="45" t="n">
        <f aca="false">(C82-D82)/B82</f>
        <v>42.231734192236</v>
      </c>
      <c r="F82" s="46" t="n">
        <f aca="false">Feltételezések!$B$7</f>
        <v>0</v>
      </c>
      <c r="G82" s="45" t="n">
        <f aca="false">MAX(E82-F82,0)</f>
        <v>42.231734192236</v>
      </c>
      <c r="H82" s="47" t="n">
        <v>269.53</v>
      </c>
      <c r="I82" s="48" t="n">
        <f aca="false">G82/H82</f>
        <v>0.156686581056788</v>
      </c>
      <c r="J82" s="48" t="n">
        <f aca="false">J81+I82</f>
        <v>19.4833183689439</v>
      </c>
      <c r="K82" s="34" t="n">
        <f aca="false">K81+C82</f>
        <v>1170000</v>
      </c>
      <c r="L82" s="45" t="n">
        <f aca="false">J82*H82</f>
        <v>5251.33879998145</v>
      </c>
      <c r="M82" s="34" t="n">
        <f aca="false">L82*B82</f>
        <v>1858658.85486543</v>
      </c>
      <c r="N82" s="35" t="n">
        <f aca="false">M82-K82</f>
        <v>688658.854865433</v>
      </c>
      <c r="O82" s="36" t="n">
        <f aca="false">N82/K82</f>
        <v>0.588597311850797</v>
      </c>
      <c r="P82" s="35" t="n">
        <f aca="false">-C82</f>
        <v>-15000</v>
      </c>
    </row>
    <row r="83" customFormat="false" ht="15" hidden="false" customHeight="false" outlineLevel="0" collapsed="false">
      <c r="A83" s="43" t="n">
        <v>46204</v>
      </c>
      <c r="B83" s="44" t="n">
        <v>359.47</v>
      </c>
      <c r="C83" s="34" t="n">
        <f aca="false">Feltételezések!$B$5</f>
        <v>15000</v>
      </c>
      <c r="D83" s="34" t="n">
        <f aca="false">C83*Feltételezések!$B$6</f>
        <v>52.5</v>
      </c>
      <c r="E83" s="45" t="n">
        <f aca="false">(C83-D83)/B83</f>
        <v>41.5820513533814</v>
      </c>
      <c r="F83" s="46" t="n">
        <f aca="false">Feltételezések!$B$7</f>
        <v>0</v>
      </c>
      <c r="G83" s="45" t="n">
        <f aca="false">MAX(E83-F83,0)</f>
        <v>41.5820513533814</v>
      </c>
      <c r="H83" s="47" t="n">
        <v>267.81</v>
      </c>
      <c r="I83" s="48" t="n">
        <f aca="false">G83/H83</f>
        <v>0.155266985375383</v>
      </c>
      <c r="J83" s="48" t="n">
        <f aca="false">J82+I83</f>
        <v>19.6385853543193</v>
      </c>
      <c r="K83" s="34" t="n">
        <f aca="false">K82+C83</f>
        <v>1185000</v>
      </c>
      <c r="L83" s="45" t="n">
        <f aca="false">J83*H83</f>
        <v>5259.40954374024</v>
      </c>
      <c r="M83" s="34" t="n">
        <f aca="false">L83*B83</f>
        <v>1890599.94868831</v>
      </c>
      <c r="N83" s="35" t="n">
        <f aca="false">M83-K83</f>
        <v>705599.948688305</v>
      </c>
      <c r="O83" s="36" t="n">
        <f aca="false">N83/K83</f>
        <v>0.595442994673675</v>
      </c>
      <c r="P83" s="35" t="n">
        <f aca="false">-C83</f>
        <v>-15000</v>
      </c>
    </row>
    <row r="84" customFormat="false" ht="15" hidden="false" customHeight="false" outlineLevel="0" collapsed="false">
      <c r="A84" s="43" t="n">
        <v>46235</v>
      </c>
      <c r="B84" s="44" t="n">
        <v>363.38</v>
      </c>
      <c r="C84" s="34" t="n">
        <f aca="false">Feltételezések!$B$5</f>
        <v>15000</v>
      </c>
      <c r="D84" s="34" t="n">
        <f aca="false">C84*Feltételezések!$B$6</f>
        <v>52.5</v>
      </c>
      <c r="E84" s="45" t="n">
        <f aca="false">(C84-D84)/B84</f>
        <v>41.1346249105619</v>
      </c>
      <c r="F84" s="46" t="n">
        <f aca="false">Feltételezések!$B$7</f>
        <v>0</v>
      </c>
      <c r="G84" s="45" t="n">
        <f aca="false">MAX(E84-F84,0)</f>
        <v>41.1346249105619</v>
      </c>
      <c r="H84" s="47" t="n">
        <v>254.4</v>
      </c>
      <c r="I84" s="48" t="n">
        <f aca="false">G84/H84</f>
        <v>0.161692707981769</v>
      </c>
      <c r="J84" s="48" t="n">
        <f aca="false">J83+I84</f>
        <v>19.800278062301</v>
      </c>
      <c r="K84" s="34" t="n">
        <f aca="false">K83+C84</f>
        <v>1200000</v>
      </c>
      <c r="L84" s="45" t="n">
        <f aca="false">J84*H84</f>
        <v>5037.19073904938</v>
      </c>
      <c r="M84" s="34" t="n">
        <f aca="false">L84*B84</f>
        <v>1830414.37075577</v>
      </c>
      <c r="N84" s="35" t="n">
        <f aca="false">M84-K84</f>
        <v>630414.370755765</v>
      </c>
      <c r="O84" s="36" t="n">
        <f aca="false">N84/K84</f>
        <v>0.525345308963137</v>
      </c>
      <c r="P84" s="35" t="n">
        <f aca="false">-C84</f>
        <v>-15000</v>
      </c>
    </row>
    <row r="85" customFormat="false" ht="15" hidden="false" customHeight="false" outlineLevel="0" collapsed="false">
      <c r="A85" s="43" t="n">
        <v>46266</v>
      </c>
      <c r="B85" s="44" t="n">
        <v>364.93</v>
      </c>
      <c r="C85" s="34" t="n">
        <f aca="false">Feltételezések!$B$5</f>
        <v>15000</v>
      </c>
      <c r="D85" s="34" t="n">
        <f aca="false">C85*Feltételezések!$B$6</f>
        <v>52.5</v>
      </c>
      <c r="E85" s="45" t="n">
        <f aca="false">(C85-D85)/B85</f>
        <v>40.959910119749</v>
      </c>
      <c r="F85" s="46" t="n">
        <f aca="false">Feltételezések!$B$7</f>
        <v>0</v>
      </c>
      <c r="G85" s="45" t="n">
        <f aca="false">MAX(E85-F85,0)</f>
        <v>40.959910119749</v>
      </c>
      <c r="H85" s="47" t="n">
        <v>261.92</v>
      </c>
      <c r="I85" s="48" t="n">
        <f aca="false">G85/H85</f>
        <v>0.156383285429708</v>
      </c>
      <c r="J85" s="48" t="n">
        <f aca="false">J84+I85</f>
        <v>19.9566613477307</v>
      </c>
      <c r="K85" s="34" t="n">
        <f aca="false">K84+C85</f>
        <v>1215000</v>
      </c>
      <c r="L85" s="45" t="n">
        <f aca="false">J85*H85</f>
        <v>5227.04874019764</v>
      </c>
      <c r="M85" s="34" t="n">
        <f aca="false">L85*B85</f>
        <v>1907506.89676032</v>
      </c>
      <c r="N85" s="35" t="n">
        <f aca="false">M85-K85</f>
        <v>692506.896760324</v>
      </c>
      <c r="O85" s="36" t="n">
        <f aca="false">N85/K85</f>
        <v>0.569964524082571</v>
      </c>
      <c r="P85" s="35" t="n">
        <f aca="false">-C85</f>
        <v>-15000</v>
      </c>
    </row>
    <row r="86" customFormat="false" ht="15" hidden="false" customHeight="false" outlineLevel="0" collapsed="false">
      <c r="A86" s="43" t="n">
        <v>46296</v>
      </c>
      <c r="B86" s="44" t="n">
        <v>363.88</v>
      </c>
      <c r="C86" s="34" t="n">
        <f aca="false">Feltételezések!$B$5</f>
        <v>15000</v>
      </c>
      <c r="D86" s="34" t="n">
        <f aca="false">C86*Feltételezések!$B$6</f>
        <v>52.5</v>
      </c>
      <c r="E86" s="45" t="n">
        <f aca="false">(C86-D86)/B86</f>
        <v>41.0781026712103</v>
      </c>
      <c r="F86" s="46" t="n">
        <f aca="false">Feltételezések!$B$7</f>
        <v>0</v>
      </c>
      <c r="G86" s="45" t="n">
        <f aca="false">MAX(E86-F86,0)</f>
        <v>41.0781026712103</v>
      </c>
      <c r="H86" s="47" t="n">
        <v>268.54</v>
      </c>
      <c r="I86" s="48" t="n">
        <f aca="false">G86/H86</f>
        <v>0.152968282830157</v>
      </c>
      <c r="J86" s="48" t="n">
        <f aca="false">J85+I86</f>
        <v>20.1096296305609</v>
      </c>
      <c r="K86" s="34" t="n">
        <f aca="false">K85+C86</f>
        <v>1230000</v>
      </c>
      <c r="L86" s="45" t="n">
        <f aca="false">J86*H86</f>
        <v>5400.23994099082</v>
      </c>
      <c r="M86" s="34" t="n">
        <f aca="false">L86*B86</f>
        <v>1965039.30972774</v>
      </c>
      <c r="N86" s="35" t="n">
        <f aca="false">M86-K86</f>
        <v>735039.309727741</v>
      </c>
      <c r="O86" s="36" t="n">
        <f aca="false">N86/K86</f>
        <v>0.597592934738001</v>
      </c>
      <c r="P86" s="35" t="n">
        <f aca="false">-C86</f>
        <v>-15000</v>
      </c>
    </row>
    <row r="87" customFormat="false" ht="15" hidden="false" customHeight="false" outlineLevel="0" collapsed="false">
      <c r="A87" s="51" t="n">
        <f aca="false">Feltételezések!$B$10</f>
        <v>46311</v>
      </c>
      <c r="B87" s="52" t="n">
        <f aca="false">Feltételezések!$B$9</f>
        <v>363.08</v>
      </c>
      <c r="C87" s="53" t="s">
        <v>266</v>
      </c>
      <c r="D87" s="54"/>
      <c r="E87" s="55"/>
      <c r="F87" s="52"/>
      <c r="G87" s="55"/>
      <c r="H87" s="56" t="n">
        <v>248.75</v>
      </c>
      <c r="I87" s="57"/>
      <c r="J87" s="57" t="n">
        <f aca="false">J86</f>
        <v>20.1096296305609</v>
      </c>
      <c r="K87" s="54" t="n">
        <f aca="false">K86</f>
        <v>1230000</v>
      </c>
      <c r="L87" s="55" t="n">
        <f aca="false">J87*H87</f>
        <v>5002.27037060202</v>
      </c>
      <c r="M87" s="54" t="n">
        <f aca="false">L87*B87</f>
        <v>1816224.32615818</v>
      </c>
      <c r="N87" s="58" t="n">
        <f aca="false">M87-K87</f>
        <v>586224.326158183</v>
      </c>
      <c r="O87" s="59" t="n">
        <f aca="false">N87/K87</f>
        <v>0.476605143218035</v>
      </c>
      <c r="P87" s="58" t="n">
        <f aca="false">M87</f>
        <v>1816224.32615818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4" min="13" style="0" width="13"/>
    <col collapsed="false" customWidth="true" hidden="false" outlineLevel="0" max="15" min="15" style="0" width="9"/>
    <col collapsed="false" customWidth="true" hidden="false" outlineLevel="0" max="16" min="16" style="0" width="13"/>
    <col collapsed="false" customWidth="true" hidden="false" outlineLevel="0" max="17" min="17" style="0" width="2"/>
    <col collapsed="false" customWidth="true" hidden="false" outlineLevel="0" max="18" min="18" style="0" width="36"/>
    <col collapsed="false" customWidth="true" hidden="false" outlineLevel="0" max="19" min="19" style="0" width="16"/>
  </cols>
  <sheetData>
    <row r="1" customFormat="false" ht="19.7" hidden="false" customHeight="false" outlineLevel="0" collapsed="false">
      <c r="A1" s="1" t="s">
        <v>272</v>
      </c>
    </row>
    <row r="2" customFormat="false" ht="15" hidden="false" customHeight="false" outlineLevel="0" collapsed="false">
      <c r="A2" s="2" t="s">
        <v>244</v>
      </c>
    </row>
    <row r="4" customFormat="false" ht="39.55" hidden="false" customHeight="false" outlineLevel="0" collapsed="false">
      <c r="A4" s="3" t="s">
        <v>245</v>
      </c>
      <c r="B4" s="3" t="s">
        <v>246</v>
      </c>
      <c r="C4" s="3" t="s">
        <v>247</v>
      </c>
      <c r="D4" s="3" t="s">
        <v>248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9</v>
      </c>
      <c r="L4" s="3" t="s">
        <v>255</v>
      </c>
      <c r="M4" s="3" t="s">
        <v>256</v>
      </c>
      <c r="N4" s="3" t="s">
        <v>11</v>
      </c>
      <c r="O4" s="3" t="s">
        <v>257</v>
      </c>
      <c r="P4" s="3" t="s">
        <v>258</v>
      </c>
      <c r="R4" s="3" t="s">
        <v>259</v>
      </c>
      <c r="S4" s="3"/>
    </row>
    <row r="5" customFormat="false" ht="15" hidden="false" customHeight="false" outlineLevel="0" collapsed="false">
      <c r="A5" s="43" t="n">
        <v>43831</v>
      </c>
      <c r="B5" s="44" t="n">
        <v>334.38</v>
      </c>
      <c r="C5" s="34" t="n">
        <f aca="false">Feltételezések!$B$5</f>
        <v>15000</v>
      </c>
      <c r="D5" s="34" t="n">
        <f aca="false">C5*Feltételezések!$B$6</f>
        <v>52.5</v>
      </c>
      <c r="E5" s="45" t="n">
        <f aca="false">(C5-D5)/B5</f>
        <v>44.7021352951732</v>
      </c>
      <c r="F5" s="46" t="n">
        <f aca="false">Feltételezések!$B$7</f>
        <v>0</v>
      </c>
      <c r="G5" s="45" t="n">
        <f aca="false">MAX(E5-F5,0)</f>
        <v>44.7021352951732</v>
      </c>
      <c r="H5" s="47" t="n">
        <v>32.4</v>
      </c>
      <c r="I5" s="48" t="n">
        <f aca="false">G5/H5</f>
        <v>1.37969553380164</v>
      </c>
      <c r="J5" s="48" t="n">
        <f aca="false">I5</f>
        <v>1.37969553380164</v>
      </c>
      <c r="K5" s="34" t="n">
        <f aca="false">C5</f>
        <v>15000</v>
      </c>
      <c r="L5" s="45" t="n">
        <f aca="false">J5*H5</f>
        <v>44.7021352951732</v>
      </c>
      <c r="M5" s="34" t="n">
        <f aca="false">L5*B5</f>
        <v>14947.5</v>
      </c>
      <c r="N5" s="35" t="n">
        <f aca="false">M5-K5</f>
        <v>-52.5</v>
      </c>
      <c r="O5" s="36" t="n">
        <f aca="false">N5/K5</f>
        <v>-0.0035</v>
      </c>
      <c r="P5" s="35" t="n">
        <f aca="false">-C5</f>
        <v>-15000</v>
      </c>
      <c r="R5" s="21" t="s">
        <v>7</v>
      </c>
      <c r="S5" s="49" t="n">
        <f aca="false">A5</f>
        <v>43831</v>
      </c>
    </row>
    <row r="6" customFormat="false" ht="15" hidden="false" customHeight="false" outlineLevel="0" collapsed="false">
      <c r="A6" s="43" t="n">
        <v>43862</v>
      </c>
      <c r="B6" s="44" t="n">
        <v>337.17</v>
      </c>
      <c r="C6" s="34" t="n">
        <f aca="false">Feltételezések!$B$5</f>
        <v>15000</v>
      </c>
      <c r="D6" s="34" t="n">
        <f aca="false">C6*Feltételezések!$B$6</f>
        <v>52.5</v>
      </c>
      <c r="E6" s="45" t="n">
        <f aca="false">(C6-D6)/B6</f>
        <v>44.3322359640537</v>
      </c>
      <c r="F6" s="46" t="n">
        <f aca="false">Feltételezések!$B$7</f>
        <v>0</v>
      </c>
      <c r="G6" s="45" t="n">
        <f aca="false">MAX(E6-F6,0)</f>
        <v>44.3322359640537</v>
      </c>
      <c r="H6" s="47" t="n">
        <v>31.04</v>
      </c>
      <c r="I6" s="48" t="n">
        <f aca="false">G6/H6</f>
        <v>1.42822925141926</v>
      </c>
      <c r="J6" s="48" t="n">
        <f aca="false">J5+I6</f>
        <v>2.8079247852209</v>
      </c>
      <c r="K6" s="34" t="n">
        <f aca="false">K5+C6</f>
        <v>30000</v>
      </c>
      <c r="L6" s="45" t="n">
        <f aca="false">J6*H6</f>
        <v>87.1579853332567</v>
      </c>
      <c r="M6" s="34" t="n">
        <f aca="false">L6*B6</f>
        <v>29387.0579148142</v>
      </c>
      <c r="N6" s="35" t="n">
        <f aca="false">M6-K6</f>
        <v>-612.942085185845</v>
      </c>
      <c r="O6" s="36" t="n">
        <f aca="false">N6/K6</f>
        <v>-0.0204314028395282</v>
      </c>
      <c r="P6" s="35" t="n">
        <f aca="false">-C6</f>
        <v>-15000</v>
      </c>
      <c r="R6" s="21" t="s">
        <v>260</v>
      </c>
      <c r="S6" s="50" t="n">
        <f aca="false">COUNT(C5:C86)</f>
        <v>82</v>
      </c>
    </row>
    <row r="7" customFormat="false" ht="15" hidden="false" customHeight="false" outlineLevel="0" collapsed="false">
      <c r="A7" s="43" t="n">
        <v>43891</v>
      </c>
      <c r="B7" s="44" t="n">
        <v>345.68</v>
      </c>
      <c r="C7" s="34" t="n">
        <f aca="false">Feltételezések!$B$5</f>
        <v>15000</v>
      </c>
      <c r="D7" s="34" t="n">
        <f aca="false">C7*Feltételezések!$B$6</f>
        <v>52.5</v>
      </c>
      <c r="E7" s="45" t="n">
        <f aca="false">(C7-D7)/B7</f>
        <v>43.2408585975469</v>
      </c>
      <c r="F7" s="46" t="n">
        <f aca="false">Feltételezések!$B$7</f>
        <v>0</v>
      </c>
      <c r="G7" s="45" t="n">
        <f aca="false">MAX(E7-F7,0)</f>
        <v>43.2408585975469</v>
      </c>
      <c r="H7" s="47" t="n">
        <v>29.59</v>
      </c>
      <c r="I7" s="48" t="n">
        <f aca="false">G7/H7</f>
        <v>1.46133351123849</v>
      </c>
      <c r="J7" s="48" t="n">
        <f aca="false">J6+I7</f>
        <v>4.26925829645939</v>
      </c>
      <c r="K7" s="34" t="n">
        <f aca="false">K6+C7</f>
        <v>45000</v>
      </c>
      <c r="L7" s="45" t="n">
        <f aca="false">J7*H7</f>
        <v>126.327352992233</v>
      </c>
      <c r="M7" s="34" t="n">
        <f aca="false">L7*B7</f>
        <v>43668.8393823552</v>
      </c>
      <c r="N7" s="35" t="n">
        <f aca="false">M7-K7</f>
        <v>-1331.16061764482</v>
      </c>
      <c r="O7" s="36" t="n">
        <f aca="false">N7/K7</f>
        <v>-0.0295813470587737</v>
      </c>
      <c r="P7" s="35" t="n">
        <f aca="false">-C7</f>
        <v>-15000</v>
      </c>
      <c r="R7" s="21" t="s">
        <v>9</v>
      </c>
      <c r="S7" s="26" t="n">
        <f aca="false">K87</f>
        <v>1230000</v>
      </c>
    </row>
    <row r="8" customFormat="false" ht="15" hidden="false" customHeight="false" outlineLevel="0" collapsed="false">
      <c r="A8" s="43" t="n">
        <v>43922</v>
      </c>
      <c r="B8" s="44" t="n">
        <v>356.69</v>
      </c>
      <c r="C8" s="34" t="n">
        <f aca="false">Feltételezések!$B$5</f>
        <v>15000</v>
      </c>
      <c r="D8" s="34" t="n">
        <f aca="false">C8*Feltételezések!$B$6</f>
        <v>52.5</v>
      </c>
      <c r="E8" s="45" t="n">
        <f aca="false">(C8-D8)/B8</f>
        <v>41.9061369816928</v>
      </c>
      <c r="F8" s="46" t="n">
        <f aca="false">Feltételezések!$B$7</f>
        <v>0</v>
      </c>
      <c r="G8" s="45" t="n">
        <f aca="false">MAX(E8-F8,0)</f>
        <v>41.9061369816928</v>
      </c>
      <c r="H8" s="47" t="n">
        <v>24.49</v>
      </c>
      <c r="I8" s="48" t="n">
        <f aca="false">G8/H8</f>
        <v>1.71115300047745</v>
      </c>
      <c r="J8" s="48" t="n">
        <f aca="false">J7+I8</f>
        <v>5.98041129693684</v>
      </c>
      <c r="K8" s="34" t="n">
        <f aca="false">K7+C8</f>
        <v>60000</v>
      </c>
      <c r="L8" s="45" t="n">
        <f aca="false">J8*H8</f>
        <v>146.460272661983</v>
      </c>
      <c r="M8" s="34" t="n">
        <f aca="false">L8*B8</f>
        <v>52240.9146558028</v>
      </c>
      <c r="N8" s="35" t="n">
        <f aca="false">M8-K8</f>
        <v>-7759.08534419724</v>
      </c>
      <c r="O8" s="36" t="n">
        <f aca="false">N8/K8</f>
        <v>-0.129318089069954</v>
      </c>
      <c r="P8" s="35" t="n">
        <f aca="false">-C8</f>
        <v>-15000</v>
      </c>
      <c r="R8" s="21" t="s">
        <v>10</v>
      </c>
      <c r="S8" s="26" t="n">
        <f aca="false">M87</f>
        <v>1802179.06056265</v>
      </c>
    </row>
    <row r="9" customFormat="false" ht="15" hidden="false" customHeight="false" outlineLevel="0" collapsed="false">
      <c r="A9" s="43" t="n">
        <v>43952</v>
      </c>
      <c r="B9" s="44" t="n">
        <v>350.76</v>
      </c>
      <c r="C9" s="34" t="n">
        <f aca="false">Feltételezések!$B$5</f>
        <v>15000</v>
      </c>
      <c r="D9" s="34" t="n">
        <f aca="false">C9*Feltételezések!$B$6</f>
        <v>52.5</v>
      </c>
      <c r="E9" s="45" t="n">
        <f aca="false">(C9-D9)/B9</f>
        <v>42.6146082791652</v>
      </c>
      <c r="F9" s="46" t="n">
        <f aca="false">Feltételezések!$B$7</f>
        <v>0</v>
      </c>
      <c r="G9" s="45" t="n">
        <f aca="false">MAX(E9-F9,0)</f>
        <v>42.6146082791652</v>
      </c>
      <c r="H9" s="47" t="n">
        <v>26.22</v>
      </c>
      <c r="I9" s="48" t="n">
        <f aca="false">G9/H9</f>
        <v>1.62527110141744</v>
      </c>
      <c r="J9" s="48" t="n">
        <f aca="false">J8+I9</f>
        <v>7.60568239835428</v>
      </c>
      <c r="K9" s="34" t="n">
        <f aca="false">K8+C9</f>
        <v>75000</v>
      </c>
      <c r="L9" s="45" t="n">
        <f aca="false">J9*H9</f>
        <v>199.420992484849</v>
      </c>
      <c r="M9" s="34" t="n">
        <f aca="false">L9*B9</f>
        <v>69948.9073239857</v>
      </c>
      <c r="N9" s="35" t="n">
        <f aca="false">M9-K9</f>
        <v>-5051.09267601433</v>
      </c>
      <c r="O9" s="36" t="n">
        <f aca="false">N9/K9</f>
        <v>-0.0673479023468578</v>
      </c>
      <c r="P9" s="35" t="n">
        <f aca="false">-C9</f>
        <v>-15000</v>
      </c>
      <c r="R9" s="21" t="s">
        <v>11</v>
      </c>
      <c r="S9" s="28" t="n">
        <f aca="false">N87</f>
        <v>572179.060562654</v>
      </c>
    </row>
    <row r="10" customFormat="false" ht="15" hidden="false" customHeight="false" outlineLevel="0" collapsed="false">
      <c r="A10" s="43" t="n">
        <v>43983</v>
      </c>
      <c r="B10" s="44" t="n">
        <v>347.69</v>
      </c>
      <c r="C10" s="34" t="n">
        <f aca="false">Feltételezések!$B$5</f>
        <v>15000</v>
      </c>
      <c r="D10" s="34" t="n">
        <f aca="false">C10*Feltételezések!$B$6</f>
        <v>52.5</v>
      </c>
      <c r="E10" s="45" t="n">
        <f aca="false">(C10-D10)/B10</f>
        <v>42.9908826828497</v>
      </c>
      <c r="F10" s="46" t="n">
        <f aca="false">Feltételezések!$B$7</f>
        <v>0</v>
      </c>
      <c r="G10" s="45" t="n">
        <f aca="false">MAX(E10-F10,0)</f>
        <v>42.9908826828497</v>
      </c>
      <c r="H10" s="47" t="n">
        <v>27.8</v>
      </c>
      <c r="I10" s="48" t="n">
        <f aca="false">G10/H10</f>
        <v>1.54643462887948</v>
      </c>
      <c r="J10" s="48" t="n">
        <f aca="false">J9+I10</f>
        <v>9.15211702723376</v>
      </c>
      <c r="K10" s="34" t="n">
        <f aca="false">K9+C10</f>
        <v>90000</v>
      </c>
      <c r="L10" s="45" t="n">
        <f aca="false">J10*H10</f>
        <v>254.428853357099</v>
      </c>
      <c r="M10" s="34" t="n">
        <f aca="false">L10*B10</f>
        <v>88462.3680237296</v>
      </c>
      <c r="N10" s="35" t="n">
        <f aca="false">M10-K10</f>
        <v>-1537.63197627041</v>
      </c>
      <c r="O10" s="36" t="n">
        <f aca="false">N10/K10</f>
        <v>-0.0170847997363379</v>
      </c>
      <c r="P10" s="35" t="n">
        <f aca="false">-C10</f>
        <v>-15000</v>
      </c>
      <c r="R10" s="21" t="s">
        <v>12</v>
      </c>
      <c r="S10" s="29" t="n">
        <f aca="false">O87</f>
        <v>0.465186228099719</v>
      </c>
    </row>
    <row r="11" customFormat="false" ht="15" hidden="false" customHeight="false" outlineLevel="0" collapsed="false">
      <c r="A11" s="43" t="n">
        <v>44013</v>
      </c>
      <c r="B11" s="44" t="n">
        <v>351.16</v>
      </c>
      <c r="C11" s="34" t="n">
        <f aca="false">Feltételezések!$B$5</f>
        <v>15000</v>
      </c>
      <c r="D11" s="34" t="n">
        <f aca="false">C11*Feltételezések!$B$6</f>
        <v>52.5</v>
      </c>
      <c r="E11" s="45" t="n">
        <f aca="false">(C11-D11)/B11</f>
        <v>42.5660667501993</v>
      </c>
      <c r="F11" s="46" t="n">
        <f aca="false">Feltételezések!$B$7</f>
        <v>0</v>
      </c>
      <c r="G11" s="45" t="n">
        <f aca="false">MAX(E11-F11,0)</f>
        <v>42.5660667501993</v>
      </c>
      <c r="H11" s="47" t="n">
        <v>29.13</v>
      </c>
      <c r="I11" s="48" t="n">
        <f aca="false">G11/H11</f>
        <v>1.46124499657396</v>
      </c>
      <c r="J11" s="48" t="n">
        <f aca="false">J10+I11</f>
        <v>10.6133620238077</v>
      </c>
      <c r="K11" s="34" t="n">
        <f aca="false">K10+C11</f>
        <v>105000</v>
      </c>
      <c r="L11" s="45" t="n">
        <f aca="false">J11*H11</f>
        <v>309.167235753519</v>
      </c>
      <c r="M11" s="34" t="n">
        <f aca="false">L11*B11</f>
        <v>108567.166507206</v>
      </c>
      <c r="N11" s="35" t="n">
        <f aca="false">M11-K11</f>
        <v>3567.16650720568</v>
      </c>
      <c r="O11" s="36" t="n">
        <f aca="false">N11/K11</f>
        <v>0.0339730143543398</v>
      </c>
      <c r="P11" s="35" t="n">
        <f aca="false">-C11</f>
        <v>-15000</v>
      </c>
      <c r="R11" s="21" t="s">
        <v>261</v>
      </c>
      <c r="S11" s="29" t="n">
        <f aca="false">XIRR(P5:P87,A5:A87)</f>
        <v>0.11120841158557</v>
      </c>
    </row>
    <row r="12" customFormat="false" ht="15" hidden="false" customHeight="false" outlineLevel="0" collapsed="false">
      <c r="A12" s="43" t="n">
        <v>44044</v>
      </c>
      <c r="B12" s="44" t="n">
        <v>348.93</v>
      </c>
      <c r="C12" s="34" t="n">
        <f aca="false">Feltételezések!$B$5</f>
        <v>15000</v>
      </c>
      <c r="D12" s="34" t="n">
        <f aca="false">C12*Feltételezések!$B$6</f>
        <v>52.5</v>
      </c>
      <c r="E12" s="45" t="n">
        <f aca="false">(C12-D12)/B12</f>
        <v>42.838105064053</v>
      </c>
      <c r="F12" s="46" t="n">
        <f aca="false">Feltételezések!$B$7</f>
        <v>0</v>
      </c>
      <c r="G12" s="45" t="n">
        <f aca="false">MAX(E12-F12,0)</f>
        <v>42.838105064053</v>
      </c>
      <c r="H12" s="47" t="n">
        <v>29.81</v>
      </c>
      <c r="I12" s="48" t="n">
        <f aca="false">G12/H12</f>
        <v>1.43703807662036</v>
      </c>
      <c r="J12" s="48" t="n">
        <f aca="false">J11+I12</f>
        <v>12.0504001004281</v>
      </c>
      <c r="K12" s="34" t="n">
        <f aca="false">K11+C12</f>
        <v>120000</v>
      </c>
      <c r="L12" s="45" t="n">
        <f aca="false">J12*H12</f>
        <v>359.222426993761</v>
      </c>
      <c r="M12" s="34" t="n">
        <f aca="false">L12*B12</f>
        <v>125343.481450933</v>
      </c>
      <c r="N12" s="35" t="n">
        <f aca="false">M12-K12</f>
        <v>5343.48145093303</v>
      </c>
      <c r="O12" s="36" t="n">
        <f aca="false">N12/K12</f>
        <v>0.0445290120911086</v>
      </c>
      <c r="P12" s="35" t="n">
        <f aca="false">-C12</f>
        <v>-15000</v>
      </c>
      <c r="R12" s="21" t="s">
        <v>262</v>
      </c>
      <c r="S12" s="26" t="n">
        <f aca="false">SUM(D5:D86)+SUMPRODUCT(F5:F86,B5:B86)</f>
        <v>4305</v>
      </c>
    </row>
    <row r="13" customFormat="false" ht="15" hidden="false" customHeight="false" outlineLevel="0" collapsed="false">
      <c r="A13" s="43" t="n">
        <v>44075</v>
      </c>
      <c r="B13" s="44" t="n">
        <v>360.61</v>
      </c>
      <c r="C13" s="34" t="n">
        <f aca="false">Feltételezések!$B$5</f>
        <v>15000</v>
      </c>
      <c r="D13" s="34" t="n">
        <f aca="false">C13*Feltételezések!$B$6</f>
        <v>52.5</v>
      </c>
      <c r="E13" s="45" t="n">
        <f aca="false">(C13-D13)/B13</f>
        <v>41.4505975985136</v>
      </c>
      <c r="F13" s="46" t="n">
        <f aca="false">Feltételezések!$B$7</f>
        <v>0</v>
      </c>
      <c r="G13" s="45" t="n">
        <f aca="false">MAX(E13-F13,0)</f>
        <v>41.4505975985136</v>
      </c>
      <c r="H13" s="47" t="n">
        <v>30.62</v>
      </c>
      <c r="I13" s="48" t="n">
        <f aca="false">G13/H13</f>
        <v>1.35370991503964</v>
      </c>
      <c r="J13" s="48" t="n">
        <f aca="false">J12+I13</f>
        <v>13.4041100154677</v>
      </c>
      <c r="K13" s="34" t="n">
        <f aca="false">K12+C13</f>
        <v>135000</v>
      </c>
      <c r="L13" s="45" t="n">
        <f aca="false">J13*H13</f>
        <v>410.433848673621</v>
      </c>
      <c r="M13" s="34" t="n">
        <f aca="false">L13*B13</f>
        <v>148006.550170195</v>
      </c>
      <c r="N13" s="35" t="n">
        <f aca="false">M13-K13</f>
        <v>13006.5501701946</v>
      </c>
      <c r="O13" s="36" t="n">
        <f aca="false">N13/K13</f>
        <v>0.0963448160755157</v>
      </c>
      <c r="P13" s="35" t="n">
        <f aca="false">-C13</f>
        <v>-15000</v>
      </c>
      <c r="R13" s="21" t="s">
        <v>263</v>
      </c>
      <c r="S13" s="26" t="n">
        <f aca="false">MAX(0,N87)*(Feltételezések!$B$11+Feltételezések!$B$12)</f>
        <v>160210.136957543</v>
      </c>
    </row>
    <row r="14" customFormat="false" ht="15" hidden="false" customHeight="false" outlineLevel="0" collapsed="false">
      <c r="A14" s="43" t="n">
        <v>44105</v>
      </c>
      <c r="B14" s="44" t="n">
        <v>362.53</v>
      </c>
      <c r="C14" s="34" t="n">
        <f aca="false">Feltételezések!$B$5</f>
        <v>15000</v>
      </c>
      <c r="D14" s="34" t="n">
        <f aca="false">C14*Feltételezések!$B$6</f>
        <v>52.5</v>
      </c>
      <c r="E14" s="45" t="n">
        <f aca="false">(C14-D14)/B14</f>
        <v>41.2310705320939</v>
      </c>
      <c r="F14" s="46" t="n">
        <f aca="false">Feltételezések!$B$7</f>
        <v>0</v>
      </c>
      <c r="G14" s="45" t="n">
        <f aca="false">MAX(E14-F14,0)</f>
        <v>41.2310705320939</v>
      </c>
      <c r="H14" s="47" t="n">
        <v>30.59</v>
      </c>
      <c r="I14" s="48" t="n">
        <f aca="false">G14/H14</f>
        <v>1.34786108310212</v>
      </c>
      <c r="J14" s="48" t="n">
        <f aca="false">J13+I14</f>
        <v>14.7519710985698</v>
      </c>
      <c r="K14" s="34" t="n">
        <f aca="false">K13+C14</f>
        <v>150000</v>
      </c>
      <c r="L14" s="45" t="n">
        <f aca="false">J14*H14</f>
        <v>451.262795905251</v>
      </c>
      <c r="M14" s="34" t="n">
        <f aca="false">L14*B14</f>
        <v>163596.301399531</v>
      </c>
      <c r="N14" s="35" t="n">
        <f aca="false">M14-K14</f>
        <v>13596.3013995307</v>
      </c>
      <c r="O14" s="36" t="n">
        <f aca="false">N14/K14</f>
        <v>0.0906420093302049</v>
      </c>
      <c r="P14" s="35" t="n">
        <f aca="false">-C14</f>
        <v>-15000</v>
      </c>
      <c r="R14" s="21" t="s">
        <v>16</v>
      </c>
      <c r="S14" s="28" t="n">
        <f aca="false">N87-S13</f>
        <v>411968.923605111</v>
      </c>
    </row>
    <row r="15" customFormat="false" ht="15" hidden="false" customHeight="false" outlineLevel="0" collapsed="false">
      <c r="A15" s="43" t="n">
        <v>44136</v>
      </c>
      <c r="B15" s="44" t="n">
        <v>359.84</v>
      </c>
      <c r="C15" s="34" t="n">
        <f aca="false">Feltételezések!$B$5</f>
        <v>15000</v>
      </c>
      <c r="D15" s="34" t="n">
        <f aca="false">C15*Feltételezések!$B$6</f>
        <v>52.5</v>
      </c>
      <c r="E15" s="45" t="n">
        <f aca="false">(C15-D15)/B15</f>
        <v>41.5392952423299</v>
      </c>
      <c r="F15" s="46" t="n">
        <f aca="false">Feltételezések!$B$7</f>
        <v>0</v>
      </c>
      <c r="G15" s="45" t="n">
        <f aca="false">MAX(E15-F15,0)</f>
        <v>41.5392952423299</v>
      </c>
      <c r="H15" s="47" t="n">
        <v>30.99</v>
      </c>
      <c r="I15" s="48" t="n">
        <f aca="false">G15/H15</f>
        <v>1.34040965609325</v>
      </c>
      <c r="J15" s="48" t="n">
        <f aca="false">J14+I15</f>
        <v>16.0923807546631</v>
      </c>
      <c r="K15" s="34" t="n">
        <f aca="false">K14+C15</f>
        <v>165000</v>
      </c>
      <c r="L15" s="45" t="n">
        <f aca="false">J15*H15</f>
        <v>498.702879587009</v>
      </c>
      <c r="M15" s="34" t="n">
        <f aca="false">L15*B15</f>
        <v>179453.244190589</v>
      </c>
      <c r="N15" s="35" t="n">
        <f aca="false">M15-K15</f>
        <v>14453.2441905894</v>
      </c>
      <c r="O15" s="36" t="n">
        <f aca="false">N15/K15</f>
        <v>0.0875954193369052</v>
      </c>
      <c r="P15" s="35" t="n">
        <f aca="false">-C15</f>
        <v>-15000</v>
      </c>
      <c r="R15" s="21" t="s">
        <v>264</v>
      </c>
      <c r="S15" s="26" t="n">
        <f aca="false">MAX(M5:M87)</f>
        <v>1904085.76161142</v>
      </c>
    </row>
    <row r="16" customFormat="false" ht="15" hidden="false" customHeight="false" outlineLevel="0" collapsed="false">
      <c r="A16" s="43" t="n">
        <v>44166</v>
      </c>
      <c r="B16" s="44" t="n">
        <v>359.02</v>
      </c>
      <c r="C16" s="34" t="n">
        <f aca="false">Feltételezések!$B$5</f>
        <v>15000</v>
      </c>
      <c r="D16" s="34" t="n">
        <f aca="false">C16*Feltételezések!$B$6</f>
        <v>52.5</v>
      </c>
      <c r="E16" s="45" t="n">
        <f aca="false">(C16-D16)/B16</f>
        <v>41.6341707982842</v>
      </c>
      <c r="F16" s="46" t="n">
        <f aca="false">Feltételezések!$B$7</f>
        <v>0</v>
      </c>
      <c r="G16" s="45" t="n">
        <f aca="false">MAX(E16-F16,0)</f>
        <v>41.6341707982842</v>
      </c>
      <c r="H16" s="47" t="n">
        <v>33.61</v>
      </c>
      <c r="I16" s="48" t="n">
        <f aca="false">G16/H16</f>
        <v>1.23874355246308</v>
      </c>
      <c r="J16" s="48" t="n">
        <f aca="false">J15+I16</f>
        <v>17.3311243071262</v>
      </c>
      <c r="K16" s="34" t="n">
        <f aca="false">K15+C16</f>
        <v>180000</v>
      </c>
      <c r="L16" s="45" t="n">
        <f aca="false">J16*H16</f>
        <v>582.499087962511</v>
      </c>
      <c r="M16" s="34" t="n">
        <f aca="false">L16*B16</f>
        <v>209128.822560301</v>
      </c>
      <c r="N16" s="35" t="n">
        <f aca="false">M16-K16</f>
        <v>29128.8225603006</v>
      </c>
      <c r="O16" s="36" t="n">
        <f aca="false">N16/K16</f>
        <v>0.16182679200167</v>
      </c>
      <c r="P16" s="35" t="n">
        <f aca="false">-C16</f>
        <v>-15000</v>
      </c>
      <c r="R16" s="21" t="s">
        <v>265</v>
      </c>
      <c r="S16" s="28" t="n">
        <f aca="false">MIN(N5:N87)</f>
        <v>-29544.5221380274</v>
      </c>
    </row>
    <row r="17" customFormat="false" ht="15" hidden="false" customHeight="false" outlineLevel="0" collapsed="false">
      <c r="A17" s="43" t="n">
        <v>44197</v>
      </c>
      <c r="B17" s="44" t="n">
        <v>359.19</v>
      </c>
      <c r="C17" s="34" t="n">
        <f aca="false">Feltételezések!$B$5</f>
        <v>15000</v>
      </c>
      <c r="D17" s="34" t="n">
        <f aca="false">C17*Feltételezések!$B$6</f>
        <v>52.5</v>
      </c>
      <c r="E17" s="45" t="n">
        <f aca="false">(C17-D17)/B17</f>
        <v>41.6144658815669</v>
      </c>
      <c r="F17" s="46" t="n">
        <f aca="false">Feltételezések!$B$7</f>
        <v>0</v>
      </c>
      <c r="G17" s="45" t="n">
        <f aca="false">MAX(E17-F17,0)</f>
        <v>41.6144658815669</v>
      </c>
      <c r="H17" s="47" t="n">
        <v>34.64</v>
      </c>
      <c r="I17" s="48" t="n">
        <f aca="false">G17/H17</f>
        <v>1.20134139380967</v>
      </c>
      <c r="J17" s="48" t="n">
        <f aca="false">J16+I17</f>
        <v>18.5324657009358</v>
      </c>
      <c r="K17" s="34" t="n">
        <f aca="false">K16+C17</f>
        <v>195000</v>
      </c>
      <c r="L17" s="45" t="n">
        <f aca="false">J17*H17</f>
        <v>641.964611880418</v>
      </c>
      <c r="M17" s="34" t="n">
        <f aca="false">L17*B17</f>
        <v>230587.268941327</v>
      </c>
      <c r="N17" s="35" t="n">
        <f aca="false">M17-K17</f>
        <v>35587.2689413272</v>
      </c>
      <c r="O17" s="36" t="n">
        <f aca="false">N17/K17</f>
        <v>0.182498815083729</v>
      </c>
      <c r="P17" s="35" t="n">
        <f aca="false">-C17</f>
        <v>-15000</v>
      </c>
    </row>
    <row r="18" customFormat="false" ht="15" hidden="false" customHeight="false" outlineLevel="0" collapsed="false">
      <c r="A18" s="43" t="n">
        <v>44228</v>
      </c>
      <c r="B18" s="44" t="n">
        <v>358.15</v>
      </c>
      <c r="C18" s="34" t="n">
        <f aca="false">Feltételezések!$B$5</f>
        <v>15000</v>
      </c>
      <c r="D18" s="34" t="n">
        <f aca="false">C18*Feltételezések!$B$6</f>
        <v>52.5</v>
      </c>
      <c r="E18" s="45" t="n">
        <f aca="false">(C18-D18)/B18</f>
        <v>41.7353064358509</v>
      </c>
      <c r="F18" s="46" t="n">
        <f aca="false">Feltételezések!$B$7</f>
        <v>0</v>
      </c>
      <c r="G18" s="45" t="n">
        <f aca="false">MAX(E18-F18,0)</f>
        <v>41.7353064358509</v>
      </c>
      <c r="H18" s="47" t="n">
        <v>37.11</v>
      </c>
      <c r="I18" s="48" t="n">
        <f aca="false">G18/H18</f>
        <v>1.12463773742525</v>
      </c>
      <c r="J18" s="48" t="n">
        <f aca="false">J17+I18</f>
        <v>19.6571034383611</v>
      </c>
      <c r="K18" s="34" t="n">
        <f aca="false">K17+C18</f>
        <v>210000</v>
      </c>
      <c r="L18" s="45" t="n">
        <f aca="false">J18*H18</f>
        <v>729.47510859758</v>
      </c>
      <c r="M18" s="34" t="n">
        <f aca="false">L18*B18</f>
        <v>261261.510144223</v>
      </c>
      <c r="N18" s="35" t="n">
        <f aca="false">M18-K18</f>
        <v>51261.5101442233</v>
      </c>
      <c r="O18" s="36" t="n">
        <f aca="false">N18/K18</f>
        <v>0.244102429258206</v>
      </c>
      <c r="P18" s="35" t="n">
        <f aca="false">-C18</f>
        <v>-15000</v>
      </c>
    </row>
    <row r="19" customFormat="false" ht="15" hidden="false" customHeight="false" outlineLevel="0" collapsed="false">
      <c r="A19" s="43" t="n">
        <v>44256</v>
      </c>
      <c r="B19" s="44" t="n">
        <v>365.61</v>
      </c>
      <c r="C19" s="34" t="n">
        <f aca="false">Feltételezések!$B$5</f>
        <v>15000</v>
      </c>
      <c r="D19" s="34" t="n">
        <f aca="false">C19*Feltételezések!$B$6</f>
        <v>52.5</v>
      </c>
      <c r="E19" s="45" t="n">
        <f aca="false">(C19-D19)/B19</f>
        <v>40.8837285632231</v>
      </c>
      <c r="F19" s="46" t="n">
        <f aca="false">Feltételezések!$B$7</f>
        <v>0</v>
      </c>
      <c r="G19" s="45" t="n">
        <f aca="false">MAX(E19-F19,0)</f>
        <v>40.8837285632231</v>
      </c>
      <c r="H19" s="47" t="n">
        <v>37.24</v>
      </c>
      <c r="I19" s="48" t="n">
        <f aca="false">G19/H19</f>
        <v>1.09784448343778</v>
      </c>
      <c r="J19" s="48" t="n">
        <f aca="false">J18+I19</f>
        <v>20.7549479217989</v>
      </c>
      <c r="K19" s="34" t="n">
        <f aca="false">K18+C19</f>
        <v>225000</v>
      </c>
      <c r="L19" s="45" t="n">
        <f aca="false">J19*H19</f>
        <v>772.91426060779</v>
      </c>
      <c r="M19" s="34" t="n">
        <f aca="false">L19*B19</f>
        <v>282585.182820814</v>
      </c>
      <c r="N19" s="35" t="n">
        <f aca="false">M19-K19</f>
        <v>57585.1828208141</v>
      </c>
      <c r="O19" s="36" t="n">
        <f aca="false">N19/K19</f>
        <v>0.255934145870285</v>
      </c>
      <c r="P19" s="35" t="n">
        <f aca="false">-C19</f>
        <v>-15000</v>
      </c>
    </row>
    <row r="20" customFormat="false" ht="15" hidden="false" customHeight="false" outlineLevel="0" collapsed="false">
      <c r="A20" s="43" t="n">
        <v>44287</v>
      </c>
      <c r="B20" s="44" t="n">
        <v>360.58</v>
      </c>
      <c r="C20" s="34" t="n">
        <f aca="false">Feltételezések!$B$5</f>
        <v>15000</v>
      </c>
      <c r="D20" s="34" t="n">
        <f aca="false">C20*Feltételezések!$B$6</f>
        <v>52.5</v>
      </c>
      <c r="E20" s="45" t="n">
        <f aca="false">(C20-D20)/B20</f>
        <v>41.4540462588053</v>
      </c>
      <c r="F20" s="46" t="n">
        <f aca="false">Feltételezések!$B$7</f>
        <v>0</v>
      </c>
      <c r="G20" s="45" t="n">
        <f aca="false">MAX(E20-F20,0)</f>
        <v>41.4540462588053</v>
      </c>
      <c r="H20" s="47" t="n">
        <v>37.53</v>
      </c>
      <c r="I20" s="48" t="n">
        <f aca="false">G20/H20</f>
        <v>1.10455758749814</v>
      </c>
      <c r="J20" s="48" t="n">
        <f aca="false">J19+I20</f>
        <v>21.859505509297</v>
      </c>
      <c r="K20" s="34" t="n">
        <f aca="false">K19+C20</f>
        <v>240000</v>
      </c>
      <c r="L20" s="45" t="n">
        <f aca="false">J20*H20</f>
        <v>820.387241763917</v>
      </c>
      <c r="M20" s="34" t="n">
        <f aca="false">L20*B20</f>
        <v>295815.231635233</v>
      </c>
      <c r="N20" s="35" t="n">
        <f aca="false">M20-K20</f>
        <v>55815.2316352332</v>
      </c>
      <c r="O20" s="36" t="n">
        <f aca="false">N20/K20</f>
        <v>0.232563465146805</v>
      </c>
      <c r="P20" s="35" t="n">
        <f aca="false">-C20</f>
        <v>-15000</v>
      </c>
    </row>
    <row r="21" customFormat="false" ht="15" hidden="false" customHeight="false" outlineLevel="0" collapsed="false">
      <c r="A21" s="43" t="n">
        <v>44317</v>
      </c>
      <c r="B21" s="44" t="n">
        <v>353.65</v>
      </c>
      <c r="C21" s="34" t="n">
        <f aca="false">Feltételezések!$B$5</f>
        <v>15000</v>
      </c>
      <c r="D21" s="34" t="n">
        <f aca="false">C21*Feltételezések!$B$6</f>
        <v>52.5</v>
      </c>
      <c r="E21" s="45" t="n">
        <f aca="false">(C21-D21)/B21</f>
        <v>42.2663650501909</v>
      </c>
      <c r="F21" s="46" t="n">
        <f aca="false">Feltételezések!$B$7</f>
        <v>0</v>
      </c>
      <c r="G21" s="45" t="n">
        <f aca="false">MAX(E21-F21,0)</f>
        <v>42.2663650501909</v>
      </c>
      <c r="H21" s="47" t="n">
        <v>36.86</v>
      </c>
      <c r="I21" s="48" t="n">
        <f aca="false">G21/H21</f>
        <v>1.14667295307083</v>
      </c>
      <c r="J21" s="48" t="n">
        <f aca="false">J20+I21</f>
        <v>23.0061784623679</v>
      </c>
      <c r="K21" s="34" t="n">
        <f aca="false">K20+C21</f>
        <v>255000</v>
      </c>
      <c r="L21" s="45" t="n">
        <f aca="false">J21*H21</f>
        <v>848.007738122879</v>
      </c>
      <c r="M21" s="34" t="n">
        <f aca="false">L21*B21</f>
        <v>299897.936587156</v>
      </c>
      <c r="N21" s="35" t="n">
        <f aca="false">M21-K21</f>
        <v>44897.9365871561</v>
      </c>
      <c r="O21" s="36" t="n">
        <f aca="false">N21/K21</f>
        <v>0.176070339557475</v>
      </c>
      <c r="P21" s="35" t="n">
        <f aca="false">-C21</f>
        <v>-15000</v>
      </c>
    </row>
    <row r="22" customFormat="false" ht="15" hidden="false" customHeight="false" outlineLevel="0" collapsed="false">
      <c r="A22" s="43" t="n">
        <v>44348</v>
      </c>
      <c r="B22" s="44" t="n">
        <v>349.94</v>
      </c>
      <c r="C22" s="34" t="n">
        <f aca="false">Feltételezések!$B$5</f>
        <v>15000</v>
      </c>
      <c r="D22" s="34" t="n">
        <f aca="false">C22*Feltételezések!$B$6</f>
        <v>52.5</v>
      </c>
      <c r="E22" s="45" t="n">
        <f aca="false">(C22-D22)/B22</f>
        <v>42.7144653369149</v>
      </c>
      <c r="F22" s="46" t="n">
        <f aca="false">Feltételezések!$B$7</f>
        <v>0</v>
      </c>
      <c r="G22" s="45" t="n">
        <f aca="false">MAX(E22-F22,0)</f>
        <v>42.7144653369149</v>
      </c>
      <c r="H22" s="47" t="n">
        <v>37.66</v>
      </c>
      <c r="I22" s="48" t="n">
        <f aca="false">G22/H22</f>
        <v>1.13421309975876</v>
      </c>
      <c r="J22" s="48" t="n">
        <f aca="false">J21+I22</f>
        <v>24.1403915621266</v>
      </c>
      <c r="K22" s="34" t="n">
        <f aca="false">K21+C22</f>
        <v>270000</v>
      </c>
      <c r="L22" s="45" t="n">
        <f aca="false">J22*H22</f>
        <v>909.127146229688</v>
      </c>
      <c r="M22" s="34" t="n">
        <f aca="false">L22*B22</f>
        <v>318139.953551617</v>
      </c>
      <c r="N22" s="35" t="n">
        <f aca="false">M22-K22</f>
        <v>48139.953551617</v>
      </c>
      <c r="O22" s="36" t="n">
        <f aca="false">N22/K22</f>
        <v>0.178296124265248</v>
      </c>
      <c r="P22" s="35" t="n">
        <f aca="false">-C22</f>
        <v>-15000</v>
      </c>
    </row>
    <row r="23" customFormat="false" ht="15" hidden="false" customHeight="false" outlineLevel="0" collapsed="false">
      <c r="A23" s="43" t="n">
        <v>44378</v>
      </c>
      <c r="B23" s="44" t="n">
        <v>357.26</v>
      </c>
      <c r="C23" s="34" t="n">
        <f aca="false">Feltételezések!$B$5</f>
        <v>15000</v>
      </c>
      <c r="D23" s="34" t="n">
        <f aca="false">C23*Feltételezések!$B$6</f>
        <v>52.5</v>
      </c>
      <c r="E23" s="45" t="n">
        <f aca="false">(C23-D23)/B23</f>
        <v>41.8392767172368</v>
      </c>
      <c r="F23" s="46" t="n">
        <f aca="false">Feltételezések!$B$7</f>
        <v>0</v>
      </c>
      <c r="G23" s="45" t="n">
        <f aca="false">MAX(E23-F23,0)</f>
        <v>41.8392767172368</v>
      </c>
      <c r="H23" s="47" t="n">
        <v>38.24</v>
      </c>
      <c r="I23" s="48" t="n">
        <f aca="false">G23/H23</f>
        <v>1.09412334511602</v>
      </c>
      <c r="J23" s="48" t="n">
        <f aca="false">J22+I23</f>
        <v>25.2345149072426</v>
      </c>
      <c r="K23" s="34" t="n">
        <f aca="false">K22+C23</f>
        <v>285000</v>
      </c>
      <c r="L23" s="45" t="n">
        <f aca="false">J23*H23</f>
        <v>964.967850052958</v>
      </c>
      <c r="M23" s="34" t="n">
        <f aca="false">L23*B23</f>
        <v>344744.41410992</v>
      </c>
      <c r="N23" s="35" t="n">
        <f aca="false">M23-K23</f>
        <v>59744.4141099199</v>
      </c>
      <c r="O23" s="36" t="n">
        <f aca="false">N23/K23</f>
        <v>0.209629523192701</v>
      </c>
      <c r="P23" s="35" t="n">
        <f aca="false">-C23</f>
        <v>-15000</v>
      </c>
    </row>
    <row r="24" customFormat="false" ht="15" hidden="false" customHeight="false" outlineLevel="0" collapsed="false">
      <c r="A24" s="43" t="n">
        <v>44409</v>
      </c>
      <c r="B24" s="44" t="n">
        <v>351.84</v>
      </c>
      <c r="C24" s="34" t="n">
        <f aca="false">Feltételezések!$B$5</f>
        <v>15000</v>
      </c>
      <c r="D24" s="34" t="n">
        <f aca="false">C24*Feltételezések!$B$6</f>
        <v>52.5</v>
      </c>
      <c r="E24" s="45" t="n">
        <f aca="false">(C24-D24)/B24</f>
        <v>42.4837994542974</v>
      </c>
      <c r="F24" s="46" t="n">
        <f aca="false">Feltételezések!$B$7</f>
        <v>0</v>
      </c>
      <c r="G24" s="45" t="n">
        <f aca="false">MAX(E24-F24,0)</f>
        <v>42.4837994542974</v>
      </c>
      <c r="H24" s="47" t="n">
        <v>35.82</v>
      </c>
      <c r="I24" s="48" t="n">
        <f aca="false">G24/H24</f>
        <v>1.18603571899211</v>
      </c>
      <c r="J24" s="48" t="n">
        <f aca="false">J23+I24</f>
        <v>26.4205506262347</v>
      </c>
      <c r="K24" s="34" t="n">
        <f aca="false">K23+C24</f>
        <v>300000</v>
      </c>
      <c r="L24" s="45" t="n">
        <f aca="false">J24*H24</f>
        <v>946.384123431729</v>
      </c>
      <c r="M24" s="34" t="n">
        <f aca="false">L24*B24</f>
        <v>332975.789988219</v>
      </c>
      <c r="N24" s="35" t="n">
        <f aca="false">M24-K24</f>
        <v>32975.7899882194</v>
      </c>
      <c r="O24" s="36" t="n">
        <f aca="false">N24/K24</f>
        <v>0.109919299960731</v>
      </c>
      <c r="P24" s="35" t="n">
        <f aca="false">-C24</f>
        <v>-15000</v>
      </c>
    </row>
    <row r="25" customFormat="false" ht="15" hidden="false" customHeight="false" outlineLevel="0" collapsed="false">
      <c r="A25" s="43" t="n">
        <v>44440</v>
      </c>
      <c r="B25" s="44" t="n">
        <v>352.51</v>
      </c>
      <c r="C25" s="34" t="n">
        <f aca="false">Feltételezések!$B$5</f>
        <v>15000</v>
      </c>
      <c r="D25" s="34" t="n">
        <f aca="false">C25*Feltételezések!$B$6</f>
        <v>52.5</v>
      </c>
      <c r="E25" s="45" t="n">
        <f aca="false">(C25-D25)/B25</f>
        <v>42.4030523956767</v>
      </c>
      <c r="F25" s="46" t="n">
        <f aca="false">Feltételezések!$B$7</f>
        <v>0</v>
      </c>
      <c r="G25" s="45" t="n">
        <f aca="false">MAX(E25-F25,0)</f>
        <v>42.4030523956767</v>
      </c>
      <c r="H25" s="47" t="n">
        <v>37.08</v>
      </c>
      <c r="I25" s="48" t="n">
        <f aca="false">G25/H25</f>
        <v>1.14355588985104</v>
      </c>
      <c r="J25" s="48" t="n">
        <f aca="false">J24+I25</f>
        <v>27.5641065160858</v>
      </c>
      <c r="K25" s="34" t="n">
        <f aca="false">K24+C25</f>
        <v>315000</v>
      </c>
      <c r="L25" s="45" t="n">
        <f aca="false">J25*H25</f>
        <v>1022.07706961646</v>
      </c>
      <c r="M25" s="34" t="n">
        <f aca="false">L25*B25</f>
        <v>360292.387810499</v>
      </c>
      <c r="N25" s="35" t="n">
        <f aca="false">M25-K25</f>
        <v>45292.3878104987</v>
      </c>
      <c r="O25" s="36" t="n">
        <f aca="false">N25/K25</f>
        <v>0.143785358128567</v>
      </c>
      <c r="P25" s="35" t="n">
        <f aca="false">-C25</f>
        <v>-15000</v>
      </c>
    </row>
    <row r="26" customFormat="false" ht="15" hidden="false" customHeight="false" outlineLevel="0" collapsed="false">
      <c r="A26" s="43" t="n">
        <v>44470</v>
      </c>
      <c r="B26" s="44" t="n">
        <v>360.82</v>
      </c>
      <c r="C26" s="34" t="n">
        <f aca="false">Feltételezések!$B$5</f>
        <v>15000</v>
      </c>
      <c r="D26" s="34" t="n">
        <f aca="false">C26*Feltételezések!$B$6</f>
        <v>52.5</v>
      </c>
      <c r="E26" s="45" t="n">
        <f aca="false">(C26-D26)/B26</f>
        <v>41.4264730336456</v>
      </c>
      <c r="F26" s="46" t="n">
        <f aca="false">Feltételezések!$B$7</f>
        <v>0</v>
      </c>
      <c r="G26" s="45" t="n">
        <f aca="false">MAX(E26-F26,0)</f>
        <v>41.4264730336456</v>
      </c>
      <c r="H26" s="47" t="n">
        <v>35.98</v>
      </c>
      <c r="I26" s="48" t="n">
        <f aca="false">G26/H26</f>
        <v>1.15137501483173</v>
      </c>
      <c r="J26" s="48" t="n">
        <f aca="false">J25+I26</f>
        <v>28.7154815309175</v>
      </c>
      <c r="K26" s="34" t="n">
        <f aca="false">K25+C26</f>
        <v>330000</v>
      </c>
      <c r="L26" s="45" t="n">
        <f aca="false">J26*H26</f>
        <v>1033.18302548241</v>
      </c>
      <c r="M26" s="34" t="n">
        <f aca="false">L26*B26</f>
        <v>372793.099254564</v>
      </c>
      <c r="N26" s="35" t="n">
        <f aca="false">M26-K26</f>
        <v>42793.099254564</v>
      </c>
      <c r="O26" s="36" t="n">
        <f aca="false">N26/K26</f>
        <v>0.129676058347164</v>
      </c>
      <c r="P26" s="35" t="n">
        <f aca="false">-C26</f>
        <v>-15000</v>
      </c>
    </row>
    <row r="27" customFormat="false" ht="15" hidden="false" customHeight="false" outlineLevel="0" collapsed="false">
      <c r="A27" s="43" t="n">
        <v>44501</v>
      </c>
      <c r="B27" s="44" t="n">
        <v>364.5</v>
      </c>
      <c r="C27" s="34" t="n">
        <f aca="false">Feltételezések!$B$5</f>
        <v>15000</v>
      </c>
      <c r="D27" s="34" t="n">
        <f aca="false">C27*Feltételezések!$B$6</f>
        <v>52.5</v>
      </c>
      <c r="E27" s="45" t="n">
        <f aca="false">(C27-D27)/B27</f>
        <v>41.0082304526749</v>
      </c>
      <c r="F27" s="46" t="n">
        <f aca="false">Feltételezések!$B$7</f>
        <v>0</v>
      </c>
      <c r="G27" s="45" t="n">
        <f aca="false">MAX(E27-F27,0)</f>
        <v>41.0082304526749</v>
      </c>
      <c r="H27" s="47" t="n">
        <v>36.59</v>
      </c>
      <c r="I27" s="48" t="n">
        <f aca="false">G27/H27</f>
        <v>1.12074967074815</v>
      </c>
      <c r="J27" s="48" t="n">
        <f aca="false">J26+I27</f>
        <v>29.8362312016657</v>
      </c>
      <c r="K27" s="34" t="n">
        <f aca="false">K26+C27</f>
        <v>345000</v>
      </c>
      <c r="L27" s="45" t="n">
        <f aca="false">J27*H27</f>
        <v>1091.70769966895</v>
      </c>
      <c r="M27" s="34" t="n">
        <f aca="false">L27*B27</f>
        <v>397927.456529331</v>
      </c>
      <c r="N27" s="35" t="n">
        <f aca="false">M27-K27</f>
        <v>52927.4565293311</v>
      </c>
      <c r="O27" s="36" t="n">
        <f aca="false">N27/K27</f>
        <v>0.153412917476322</v>
      </c>
      <c r="P27" s="35" t="n">
        <f aca="false">-C27</f>
        <v>-15000</v>
      </c>
    </row>
    <row r="28" customFormat="false" ht="15" hidden="false" customHeight="false" outlineLevel="0" collapsed="false">
      <c r="A28" s="43" t="n">
        <v>44531</v>
      </c>
      <c r="B28" s="44" t="n">
        <v>367.5</v>
      </c>
      <c r="C28" s="34" t="n">
        <f aca="false">Feltételezések!$B$5</f>
        <v>15000</v>
      </c>
      <c r="D28" s="34" t="n">
        <f aca="false">C28*Feltételezések!$B$6</f>
        <v>52.5</v>
      </c>
      <c r="E28" s="45" t="n">
        <f aca="false">(C28-D28)/B28</f>
        <v>40.6734693877551</v>
      </c>
      <c r="F28" s="46" t="n">
        <f aca="false">Feltételezések!$B$7</f>
        <v>0</v>
      </c>
      <c r="G28" s="45" t="n">
        <f aca="false">MAX(E28-F28,0)</f>
        <v>40.6734693877551</v>
      </c>
      <c r="H28" s="47" t="n">
        <v>36.34</v>
      </c>
      <c r="I28" s="48" t="n">
        <f aca="false">G28/H28</f>
        <v>1.11924791931082</v>
      </c>
      <c r="J28" s="48" t="n">
        <f aca="false">J27+I28</f>
        <v>30.9554791209765</v>
      </c>
      <c r="K28" s="34" t="n">
        <f aca="false">K27+C28</f>
        <v>360000</v>
      </c>
      <c r="L28" s="45" t="n">
        <f aca="false">J28*H28</f>
        <v>1124.92211125629</v>
      </c>
      <c r="M28" s="34" t="n">
        <f aca="false">L28*B28</f>
        <v>413408.875886685</v>
      </c>
      <c r="N28" s="35" t="n">
        <f aca="false">M28-K28</f>
        <v>53408.8758866849</v>
      </c>
      <c r="O28" s="36" t="n">
        <f aca="false">N28/K28</f>
        <v>0.148357988574125</v>
      </c>
      <c r="P28" s="35" t="n">
        <f aca="false">-C28</f>
        <v>-15000</v>
      </c>
    </row>
    <row r="29" customFormat="false" ht="15" hidden="false" customHeight="false" outlineLevel="0" collapsed="false">
      <c r="A29" s="43" t="n">
        <v>44562</v>
      </c>
      <c r="B29" s="44" t="n">
        <v>358.68</v>
      </c>
      <c r="C29" s="34" t="n">
        <f aca="false">Feltételezések!$B$5</f>
        <v>15000</v>
      </c>
      <c r="D29" s="34" t="n">
        <f aca="false">C29*Feltételezések!$B$6</f>
        <v>52.5</v>
      </c>
      <c r="E29" s="45" t="n">
        <f aca="false">(C29-D29)/B29</f>
        <v>41.6736366677819</v>
      </c>
      <c r="F29" s="46" t="n">
        <f aca="false">Feltételezések!$B$7</f>
        <v>0</v>
      </c>
      <c r="G29" s="45" t="n">
        <f aca="false">MAX(E29-F29,0)</f>
        <v>41.6736366677819</v>
      </c>
      <c r="H29" s="47" t="n">
        <v>36.2</v>
      </c>
      <c r="I29" s="48" t="n">
        <f aca="false">G29/H29</f>
        <v>1.15120543281165</v>
      </c>
      <c r="J29" s="48" t="n">
        <f aca="false">J28+I29</f>
        <v>32.1066845537881</v>
      </c>
      <c r="K29" s="34" t="n">
        <f aca="false">K28+C29</f>
        <v>375000</v>
      </c>
      <c r="L29" s="45" t="n">
        <f aca="false">J29*H29</f>
        <v>1162.26198084713</v>
      </c>
      <c r="M29" s="34" t="n">
        <f aca="false">L29*B29</f>
        <v>416880.127290249</v>
      </c>
      <c r="N29" s="35" t="n">
        <f aca="false">M29-K29</f>
        <v>41880.1272902488</v>
      </c>
      <c r="O29" s="36" t="n">
        <f aca="false">N29/K29</f>
        <v>0.111680339440664</v>
      </c>
      <c r="P29" s="35" t="n">
        <f aca="false">-C29</f>
        <v>-15000</v>
      </c>
    </row>
    <row r="30" customFormat="false" ht="15" hidden="false" customHeight="false" outlineLevel="0" collapsed="false">
      <c r="A30" s="43" t="n">
        <v>44593</v>
      </c>
      <c r="B30" s="44" t="n">
        <v>356.97</v>
      </c>
      <c r="C30" s="34" t="n">
        <f aca="false">Feltételezések!$B$5</f>
        <v>15000</v>
      </c>
      <c r="D30" s="34" t="n">
        <f aca="false">C30*Feltételezések!$B$6</f>
        <v>52.5</v>
      </c>
      <c r="E30" s="45" t="n">
        <f aca="false">(C30-D30)/B30</f>
        <v>41.873266661064</v>
      </c>
      <c r="F30" s="46" t="n">
        <f aca="false">Feltételezések!$B$7</f>
        <v>0</v>
      </c>
      <c r="G30" s="45" t="n">
        <f aca="false">MAX(E30-F30,0)</f>
        <v>41.873266661064</v>
      </c>
      <c r="H30" s="47" t="n">
        <v>36.82</v>
      </c>
      <c r="I30" s="48" t="n">
        <f aca="false">G30/H30</f>
        <v>1.13724244055035</v>
      </c>
      <c r="J30" s="48" t="n">
        <f aca="false">J29+I30</f>
        <v>33.2439269943385</v>
      </c>
      <c r="K30" s="34" t="n">
        <f aca="false">K29+C30</f>
        <v>390000</v>
      </c>
      <c r="L30" s="45" t="n">
        <f aca="false">J30*H30</f>
        <v>1224.04139193154</v>
      </c>
      <c r="M30" s="34" t="n">
        <f aca="false">L30*B30</f>
        <v>436946.055677803</v>
      </c>
      <c r="N30" s="35" t="n">
        <f aca="false">M30-K30</f>
        <v>46946.055677803</v>
      </c>
      <c r="O30" s="36" t="n">
        <f aca="false">N30/K30</f>
        <v>0.120374501737956</v>
      </c>
      <c r="P30" s="35" t="n">
        <f aca="false">-C30</f>
        <v>-15000</v>
      </c>
    </row>
    <row r="31" customFormat="false" ht="15" hidden="false" customHeight="false" outlineLevel="0" collapsed="false">
      <c r="A31" s="43" t="n">
        <v>44621</v>
      </c>
      <c r="B31" s="44" t="n">
        <v>376.64</v>
      </c>
      <c r="C31" s="34" t="n">
        <f aca="false">Feltételezések!$B$5</f>
        <v>15000</v>
      </c>
      <c r="D31" s="34" t="n">
        <f aca="false">C31*Feltételezések!$B$6</f>
        <v>52.5</v>
      </c>
      <c r="E31" s="45" t="n">
        <f aca="false">(C31-D31)/B31</f>
        <v>39.6864379779099</v>
      </c>
      <c r="F31" s="46" t="n">
        <f aca="false">Feltételezések!$B$7</f>
        <v>0</v>
      </c>
      <c r="G31" s="45" t="n">
        <f aca="false">MAX(E31-F31,0)</f>
        <v>39.6864379779099</v>
      </c>
      <c r="H31" s="47" t="n">
        <v>35.07</v>
      </c>
      <c r="I31" s="48" t="n">
        <f aca="false">G31/H31</f>
        <v>1.13163495802424</v>
      </c>
      <c r="J31" s="48" t="n">
        <f aca="false">J30+I31</f>
        <v>34.3755619523627</v>
      </c>
      <c r="K31" s="34" t="n">
        <f aca="false">K30+C31</f>
        <v>405000</v>
      </c>
      <c r="L31" s="45" t="n">
        <f aca="false">J31*H31</f>
        <v>1205.55095766936</v>
      </c>
      <c r="M31" s="34" t="n">
        <f aca="false">L31*B31</f>
        <v>454058.712696588</v>
      </c>
      <c r="N31" s="35" t="n">
        <f aca="false">M31-K31</f>
        <v>49058.712696588</v>
      </c>
      <c r="O31" s="36" t="n">
        <f aca="false">N31/K31</f>
        <v>0.121132623942193</v>
      </c>
      <c r="P31" s="35" t="n">
        <f aca="false">-C31</f>
        <v>-15000</v>
      </c>
    </row>
    <row r="32" customFormat="false" ht="15" hidden="false" customHeight="false" outlineLevel="0" collapsed="false">
      <c r="A32" s="43" t="n">
        <v>44652</v>
      </c>
      <c r="B32" s="44" t="n">
        <v>374.87</v>
      </c>
      <c r="C32" s="34" t="n">
        <f aca="false">Feltételezések!$B$5</f>
        <v>15000</v>
      </c>
      <c r="D32" s="34" t="n">
        <f aca="false">C32*Feltételezések!$B$6</f>
        <v>52.5</v>
      </c>
      <c r="E32" s="45" t="n">
        <f aca="false">(C32-D32)/B32</f>
        <v>39.8738229252808</v>
      </c>
      <c r="F32" s="46" t="n">
        <f aca="false">Feltételezések!$B$7</f>
        <v>0</v>
      </c>
      <c r="G32" s="45" t="n">
        <f aca="false">MAX(E32-F32,0)</f>
        <v>39.8738229252808</v>
      </c>
      <c r="H32" s="47" t="n">
        <v>34.98</v>
      </c>
      <c r="I32" s="48" t="n">
        <f aca="false">G32/H32</f>
        <v>1.13990345698344</v>
      </c>
      <c r="J32" s="48" t="n">
        <f aca="false">J31+I32</f>
        <v>35.5154654093462</v>
      </c>
      <c r="K32" s="34" t="n">
        <f aca="false">K31+C32</f>
        <v>420000</v>
      </c>
      <c r="L32" s="45" t="n">
        <f aca="false">J32*H32</f>
        <v>1242.33098001893</v>
      </c>
      <c r="M32" s="34" t="n">
        <f aca="false">L32*B32</f>
        <v>465712.614479696</v>
      </c>
      <c r="N32" s="35" t="n">
        <f aca="false">M32-K32</f>
        <v>45712.6144796957</v>
      </c>
      <c r="O32" s="36" t="n">
        <f aca="false">N32/K32</f>
        <v>0.10883955828499</v>
      </c>
      <c r="P32" s="35" t="n">
        <f aca="false">-C32</f>
        <v>-15000</v>
      </c>
    </row>
    <row r="33" customFormat="false" ht="15" hidden="false" customHeight="false" outlineLevel="0" collapsed="false">
      <c r="A33" s="43" t="n">
        <v>44682</v>
      </c>
      <c r="B33" s="44" t="n">
        <v>384.45</v>
      </c>
      <c r="C33" s="34" t="n">
        <f aca="false">Feltételezések!$B$5</f>
        <v>15000</v>
      </c>
      <c r="D33" s="34" t="n">
        <f aca="false">C33*Feltételezések!$B$6</f>
        <v>52.5</v>
      </c>
      <c r="E33" s="45" t="n">
        <f aca="false">(C33-D33)/B33</f>
        <v>38.8802184939524</v>
      </c>
      <c r="F33" s="46" t="n">
        <f aca="false">Feltételezések!$B$7</f>
        <v>0</v>
      </c>
      <c r="G33" s="45" t="n">
        <f aca="false">MAX(E33-F33,0)</f>
        <v>38.8802184939524</v>
      </c>
      <c r="H33" s="47" t="n">
        <v>34.52</v>
      </c>
      <c r="I33" s="48" t="n">
        <f aca="false">G33/H33</f>
        <v>1.12630992160928</v>
      </c>
      <c r="J33" s="48" t="n">
        <f aca="false">J32+I33</f>
        <v>36.6417753309555</v>
      </c>
      <c r="K33" s="34" t="n">
        <f aca="false">K32+C33</f>
        <v>435000</v>
      </c>
      <c r="L33" s="45" t="n">
        <f aca="false">J33*H33</f>
        <v>1264.87408442458</v>
      </c>
      <c r="M33" s="34" t="n">
        <f aca="false">L33*B33</f>
        <v>486280.841757031</v>
      </c>
      <c r="N33" s="35" t="n">
        <f aca="false">M33-K33</f>
        <v>51280.8417570306</v>
      </c>
      <c r="O33" s="36" t="n">
        <f aca="false">N33/K33</f>
        <v>0.117886992544898</v>
      </c>
      <c r="P33" s="35" t="n">
        <f aca="false">-C33</f>
        <v>-15000</v>
      </c>
    </row>
    <row r="34" customFormat="false" ht="15" hidden="false" customHeight="false" outlineLevel="0" collapsed="false">
      <c r="A34" s="43" t="n">
        <v>44713</v>
      </c>
      <c r="B34" s="44" t="n">
        <v>396.66</v>
      </c>
      <c r="C34" s="34" t="n">
        <f aca="false">Feltételezések!$B$5</f>
        <v>15000</v>
      </c>
      <c r="D34" s="34" t="n">
        <f aca="false">C34*Feltételezések!$B$6</f>
        <v>52.5</v>
      </c>
      <c r="E34" s="45" t="n">
        <f aca="false">(C34-D34)/B34</f>
        <v>37.6834064438058</v>
      </c>
      <c r="F34" s="46" t="n">
        <f aca="false">Feltételezések!$B$7</f>
        <v>0</v>
      </c>
      <c r="G34" s="45" t="n">
        <f aca="false">MAX(E34-F34,0)</f>
        <v>37.6834064438058</v>
      </c>
      <c r="H34" s="47" t="n">
        <v>33.79</v>
      </c>
      <c r="I34" s="48" t="n">
        <f aca="false">G34/H34</f>
        <v>1.11522362958881</v>
      </c>
      <c r="J34" s="48" t="n">
        <f aca="false">J33+I34</f>
        <v>37.7569989605443</v>
      </c>
      <c r="K34" s="34" t="n">
        <f aca="false">K33+C34</f>
        <v>450000</v>
      </c>
      <c r="L34" s="45" t="n">
        <f aca="false">J34*H34</f>
        <v>1275.80899487679</v>
      </c>
      <c r="M34" s="34" t="n">
        <f aca="false">L34*B34</f>
        <v>506062.395907828</v>
      </c>
      <c r="N34" s="35" t="n">
        <f aca="false">M34-K34</f>
        <v>56062.3959078276</v>
      </c>
      <c r="O34" s="36" t="n">
        <f aca="false">N34/K34</f>
        <v>0.124583102017395</v>
      </c>
      <c r="P34" s="35" t="n">
        <f aca="false">-C34</f>
        <v>-15000</v>
      </c>
    </row>
    <row r="35" customFormat="false" ht="15" hidden="false" customHeight="false" outlineLevel="0" collapsed="false">
      <c r="A35" s="43" t="n">
        <v>44743</v>
      </c>
      <c r="B35" s="44" t="n">
        <v>404.1</v>
      </c>
      <c r="C35" s="34" t="n">
        <f aca="false">Feltételezések!$B$5</f>
        <v>15000</v>
      </c>
      <c r="D35" s="34" t="n">
        <f aca="false">C35*Feltételezések!$B$6</f>
        <v>52.5</v>
      </c>
      <c r="E35" s="45" t="n">
        <f aca="false">(C35-D35)/B35</f>
        <v>36.9896065330364</v>
      </c>
      <c r="F35" s="46" t="n">
        <f aca="false">Feltételezések!$B$7</f>
        <v>0</v>
      </c>
      <c r="G35" s="45" t="n">
        <f aca="false">MAX(E35-F35,0)</f>
        <v>36.9896065330364</v>
      </c>
      <c r="H35" s="47" t="n">
        <v>32.69</v>
      </c>
      <c r="I35" s="48" t="n">
        <f aca="false">G35/H35</f>
        <v>1.1315266605395</v>
      </c>
      <c r="J35" s="48" t="n">
        <f aca="false">J34+I35</f>
        <v>38.8885256210838</v>
      </c>
      <c r="K35" s="34" t="n">
        <f aca="false">K34+C35</f>
        <v>465000</v>
      </c>
      <c r="L35" s="45" t="n">
        <f aca="false">J35*H35</f>
        <v>1271.26590255323</v>
      </c>
      <c r="M35" s="34" t="n">
        <f aca="false">L35*B35</f>
        <v>513718.551221759</v>
      </c>
      <c r="N35" s="35" t="n">
        <f aca="false">M35-K35</f>
        <v>48718.5512217595</v>
      </c>
      <c r="O35" s="36" t="n">
        <f aca="false">N35/K35</f>
        <v>0.104771077896257</v>
      </c>
      <c r="P35" s="35" t="n">
        <f aca="false">-C35</f>
        <v>-15000</v>
      </c>
    </row>
    <row r="36" customFormat="false" ht="15" hidden="false" customHeight="false" outlineLevel="0" collapsed="false">
      <c r="A36" s="43" t="n">
        <v>44774</v>
      </c>
      <c r="B36" s="44" t="n">
        <v>402.1</v>
      </c>
      <c r="C36" s="34" t="n">
        <f aca="false">Feltételezések!$B$5</f>
        <v>15000</v>
      </c>
      <c r="D36" s="34" t="n">
        <f aca="false">C36*Feltételezések!$B$6</f>
        <v>52.5</v>
      </c>
      <c r="E36" s="45" t="n">
        <f aca="false">(C36-D36)/B36</f>
        <v>37.1735886595374</v>
      </c>
      <c r="F36" s="46" t="n">
        <f aca="false">Feltételezések!$B$7</f>
        <v>0</v>
      </c>
      <c r="G36" s="45" t="n">
        <f aca="false">MAX(E36-F36,0)</f>
        <v>37.1735886595374</v>
      </c>
      <c r="H36" s="47" t="n">
        <v>33.3</v>
      </c>
      <c r="I36" s="48" t="n">
        <f aca="false">G36/H36</f>
        <v>1.11632398376989</v>
      </c>
      <c r="J36" s="48" t="n">
        <f aca="false">J35+I36</f>
        <v>40.0048496048537</v>
      </c>
      <c r="K36" s="34" t="n">
        <f aca="false">K35+C36</f>
        <v>480000</v>
      </c>
      <c r="L36" s="45" t="n">
        <f aca="false">J36*H36</f>
        <v>1332.16149184163</v>
      </c>
      <c r="M36" s="34" t="n">
        <f aca="false">L36*B36</f>
        <v>535662.135869518</v>
      </c>
      <c r="N36" s="35" t="n">
        <f aca="false">M36-K36</f>
        <v>55662.135869518</v>
      </c>
      <c r="O36" s="36" t="n">
        <f aca="false">N36/K36</f>
        <v>0.115962783061496</v>
      </c>
      <c r="P36" s="35" t="n">
        <f aca="false">-C36</f>
        <v>-15000</v>
      </c>
    </row>
    <row r="37" customFormat="false" ht="15" hidden="false" customHeight="false" outlineLevel="0" collapsed="false">
      <c r="A37" s="43" t="n">
        <v>44805</v>
      </c>
      <c r="B37" s="44" t="n">
        <v>404.19</v>
      </c>
      <c r="C37" s="34" t="n">
        <f aca="false">Feltételezések!$B$5</f>
        <v>15000</v>
      </c>
      <c r="D37" s="34" t="n">
        <f aca="false">C37*Feltételezések!$B$6</f>
        <v>52.5</v>
      </c>
      <c r="E37" s="45" t="n">
        <f aca="false">(C37-D37)/B37</f>
        <v>36.9813701477028</v>
      </c>
      <c r="F37" s="46" t="n">
        <f aca="false">Feltételezések!$B$7</f>
        <v>0</v>
      </c>
      <c r="G37" s="45" t="n">
        <f aca="false">MAX(E37-F37,0)</f>
        <v>36.9813701477028</v>
      </c>
      <c r="H37" s="47" t="n">
        <v>33.54</v>
      </c>
      <c r="I37" s="48" t="n">
        <f aca="false">G37/H37</f>
        <v>1.10260495371803</v>
      </c>
      <c r="J37" s="48" t="n">
        <f aca="false">J36+I37</f>
        <v>41.1074545585717</v>
      </c>
      <c r="K37" s="34" t="n">
        <f aca="false">K36+C37</f>
        <v>495000</v>
      </c>
      <c r="L37" s="45" t="n">
        <f aca="false">J37*H37</f>
        <v>1378.74402589449</v>
      </c>
      <c r="M37" s="34" t="n">
        <f aca="false">L37*B37</f>
        <v>557274.547826296</v>
      </c>
      <c r="N37" s="35" t="n">
        <f aca="false">M37-K37</f>
        <v>62274.5478262957</v>
      </c>
      <c r="O37" s="36" t="n">
        <f aca="false">N37/K37</f>
        <v>0.12580716732585</v>
      </c>
      <c r="P37" s="35" t="n">
        <f aca="false">-C37</f>
        <v>-15000</v>
      </c>
    </row>
    <row r="38" customFormat="false" ht="15" hidden="false" customHeight="false" outlineLevel="0" collapsed="false">
      <c r="A38" s="43" t="n">
        <v>44835</v>
      </c>
      <c r="B38" s="44" t="n">
        <v>418.31</v>
      </c>
      <c r="C38" s="34" t="n">
        <f aca="false">Feltételezések!$B$5</f>
        <v>15000</v>
      </c>
      <c r="D38" s="34" t="n">
        <f aca="false">C38*Feltételezések!$B$6</f>
        <v>52.5</v>
      </c>
      <c r="E38" s="45" t="n">
        <f aca="false">(C38-D38)/B38</f>
        <v>35.7330687767445</v>
      </c>
      <c r="F38" s="46" t="n">
        <f aca="false">Feltételezések!$B$7</f>
        <v>0</v>
      </c>
      <c r="G38" s="45" t="n">
        <f aca="false">MAX(E38-F38,0)</f>
        <v>35.7330687767445</v>
      </c>
      <c r="H38" s="47" t="n">
        <v>30.94</v>
      </c>
      <c r="I38" s="48" t="n">
        <f aca="false">G38/H38</f>
        <v>1.15491495723156</v>
      </c>
      <c r="J38" s="48" t="n">
        <f aca="false">J37+I38</f>
        <v>42.2623695158033</v>
      </c>
      <c r="K38" s="34" t="n">
        <f aca="false">K37+C38</f>
        <v>510000</v>
      </c>
      <c r="L38" s="45" t="n">
        <f aca="false">J38*H38</f>
        <v>1307.59771281895</v>
      </c>
      <c r="M38" s="34" t="n">
        <f aca="false">L38*B38</f>
        <v>546981.199249296</v>
      </c>
      <c r="N38" s="35" t="n">
        <f aca="false">M38-K38</f>
        <v>36981.1992492961</v>
      </c>
      <c r="O38" s="36" t="n">
        <f aca="false">N38/K38</f>
        <v>0.0725121553907767</v>
      </c>
      <c r="P38" s="35" t="n">
        <f aca="false">-C38</f>
        <v>-15000</v>
      </c>
    </row>
    <row r="39" customFormat="false" ht="15" hidden="false" customHeight="false" outlineLevel="0" collapsed="false">
      <c r="A39" s="43" t="n">
        <v>44866</v>
      </c>
      <c r="B39" s="44" t="n">
        <v>406.68</v>
      </c>
      <c r="C39" s="34" t="n">
        <f aca="false">Feltételezések!$B$5</f>
        <v>15000</v>
      </c>
      <c r="D39" s="34" t="n">
        <f aca="false">C39*Feltételezések!$B$6</f>
        <v>52.5</v>
      </c>
      <c r="E39" s="45" t="n">
        <f aca="false">(C39-D39)/B39</f>
        <v>36.7549424609029</v>
      </c>
      <c r="F39" s="46" t="n">
        <f aca="false">Feltételezések!$B$7</f>
        <v>0</v>
      </c>
      <c r="G39" s="45" t="n">
        <f aca="false">MAX(E39-F39,0)</f>
        <v>36.7549424609029</v>
      </c>
      <c r="H39" s="47" t="n">
        <v>30.05</v>
      </c>
      <c r="I39" s="48" t="n">
        <f aca="false">G39/H39</f>
        <v>1.22312620502173</v>
      </c>
      <c r="J39" s="48" t="n">
        <f aca="false">J38+I39</f>
        <v>43.485495720825</v>
      </c>
      <c r="K39" s="34" t="n">
        <f aca="false">K38+C39</f>
        <v>525000</v>
      </c>
      <c r="L39" s="45" t="n">
        <f aca="false">J39*H39</f>
        <v>1306.73914641079</v>
      </c>
      <c r="M39" s="34" t="n">
        <f aca="false">L39*B39</f>
        <v>531424.67606234</v>
      </c>
      <c r="N39" s="35" t="n">
        <f aca="false">M39-K39</f>
        <v>6424.67606234038</v>
      </c>
      <c r="O39" s="36" t="n">
        <f aca="false">N39/K39</f>
        <v>0.0122374782139817</v>
      </c>
      <c r="P39" s="35" t="n">
        <f aca="false">-C39</f>
        <v>-15000</v>
      </c>
    </row>
    <row r="40" customFormat="false" ht="15" hidden="false" customHeight="false" outlineLevel="0" collapsed="false">
      <c r="A40" s="43" t="n">
        <v>44896</v>
      </c>
      <c r="B40" s="44" t="n">
        <v>407.68</v>
      </c>
      <c r="C40" s="34" t="n">
        <f aca="false">Feltételezések!$B$5</f>
        <v>15000</v>
      </c>
      <c r="D40" s="34" t="n">
        <f aca="false">C40*Feltételezések!$B$6</f>
        <v>52.5</v>
      </c>
      <c r="E40" s="45" t="n">
        <f aca="false">(C40-D40)/B40</f>
        <v>36.6647861067504</v>
      </c>
      <c r="F40" s="46" t="n">
        <f aca="false">Feltételezések!$B$7</f>
        <v>0</v>
      </c>
      <c r="G40" s="45" t="n">
        <f aca="false">MAX(E40-F40,0)</f>
        <v>36.6647861067504</v>
      </c>
      <c r="H40" s="47" t="n">
        <v>32.29</v>
      </c>
      <c r="I40" s="48" t="n">
        <f aca="false">G40/H40</f>
        <v>1.13548423991175</v>
      </c>
      <c r="J40" s="48" t="n">
        <f aca="false">J39+I40</f>
        <v>44.6209799607367</v>
      </c>
      <c r="K40" s="34" t="n">
        <f aca="false">K39+C40</f>
        <v>540000</v>
      </c>
      <c r="L40" s="45" t="n">
        <f aca="false">J40*H40</f>
        <v>1440.81144293219</v>
      </c>
      <c r="M40" s="34" t="n">
        <f aca="false">L40*B40</f>
        <v>587390.009054595</v>
      </c>
      <c r="N40" s="35" t="n">
        <f aca="false">M40-K40</f>
        <v>47390.0090545948</v>
      </c>
      <c r="O40" s="36" t="n">
        <f aca="false">N40/K40</f>
        <v>0.0877592760270274</v>
      </c>
      <c r="P40" s="35" t="n">
        <f aca="false">-C40</f>
        <v>-15000</v>
      </c>
    </row>
    <row r="41" customFormat="false" ht="15" hidden="false" customHeight="false" outlineLevel="0" collapsed="false">
      <c r="A41" s="43" t="n">
        <v>44927</v>
      </c>
      <c r="B41" s="44" t="n">
        <v>396.03</v>
      </c>
      <c r="C41" s="34" t="n">
        <f aca="false">Feltételezések!$B$5</f>
        <v>15000</v>
      </c>
      <c r="D41" s="34" t="n">
        <f aca="false">C41*Feltételezések!$B$6</f>
        <v>52.5</v>
      </c>
      <c r="E41" s="45" t="n">
        <f aca="false">(C41-D41)/B41</f>
        <v>37.7433527763048</v>
      </c>
      <c r="F41" s="46" t="n">
        <f aca="false">Feltételezések!$B$7</f>
        <v>0</v>
      </c>
      <c r="G41" s="45" t="n">
        <f aca="false">MAX(E41-F41,0)</f>
        <v>37.7433527763048</v>
      </c>
      <c r="H41" s="47" t="n">
        <v>31.02</v>
      </c>
      <c r="I41" s="48" t="n">
        <f aca="false">G41/H41</f>
        <v>1.2167425137429</v>
      </c>
      <c r="J41" s="48" t="n">
        <f aca="false">J40+I41</f>
        <v>45.8377224744796</v>
      </c>
      <c r="K41" s="34" t="n">
        <f aca="false">K40+C41</f>
        <v>555000</v>
      </c>
      <c r="L41" s="45" t="n">
        <f aca="false">J41*H41</f>
        <v>1421.88615115836</v>
      </c>
      <c r="M41" s="34" t="n">
        <f aca="false">L41*B41</f>
        <v>563109.572443245</v>
      </c>
      <c r="N41" s="35" t="n">
        <f aca="false">M41-K41</f>
        <v>8109.57244324451</v>
      </c>
      <c r="O41" s="36" t="n">
        <f aca="false">N41/K41</f>
        <v>0.0146118422400802</v>
      </c>
      <c r="P41" s="35" t="n">
        <f aca="false">-C41</f>
        <v>-15000</v>
      </c>
    </row>
    <row r="42" customFormat="false" ht="15" hidden="false" customHeight="false" outlineLevel="0" collapsed="false">
      <c r="A42" s="43" t="n">
        <v>44958</v>
      </c>
      <c r="B42" s="44" t="n">
        <v>384.91</v>
      </c>
      <c r="C42" s="34" t="n">
        <f aca="false">Feltételezések!$B$5</f>
        <v>15000</v>
      </c>
      <c r="D42" s="34" t="n">
        <f aca="false">C42*Feltételezések!$B$6</f>
        <v>52.5</v>
      </c>
      <c r="E42" s="45" t="n">
        <f aca="false">(C42-D42)/B42</f>
        <v>38.8337533449378</v>
      </c>
      <c r="F42" s="46" t="n">
        <f aca="false">Feltételezések!$B$7</f>
        <v>0</v>
      </c>
      <c r="G42" s="45" t="n">
        <f aca="false">MAX(E42-F42,0)</f>
        <v>38.8337533449378</v>
      </c>
      <c r="H42" s="47" t="n">
        <v>33.14</v>
      </c>
      <c r="I42" s="48" t="n">
        <f aca="false">G42/H42</f>
        <v>1.17180909308804</v>
      </c>
      <c r="J42" s="48" t="n">
        <f aca="false">J41+I42</f>
        <v>47.0095315675677</v>
      </c>
      <c r="K42" s="34" t="n">
        <f aca="false">K41+C42</f>
        <v>570000</v>
      </c>
      <c r="L42" s="45" t="n">
        <f aca="false">J42*H42</f>
        <v>1557.89587614919</v>
      </c>
      <c r="M42" s="34" t="n">
        <f aca="false">L42*B42</f>
        <v>599649.701688586</v>
      </c>
      <c r="N42" s="35" t="n">
        <f aca="false">M42-K42</f>
        <v>29649.7016885858</v>
      </c>
      <c r="O42" s="36" t="n">
        <f aca="false">N42/K42</f>
        <v>0.0520170205062909</v>
      </c>
      <c r="P42" s="35" t="n">
        <f aca="false">-C42</f>
        <v>-15000</v>
      </c>
    </row>
    <row r="43" customFormat="false" ht="15" hidden="false" customHeight="false" outlineLevel="0" collapsed="false">
      <c r="A43" s="43" t="n">
        <v>44986</v>
      </c>
      <c r="B43" s="44" t="n">
        <v>385.01</v>
      </c>
      <c r="C43" s="34" t="n">
        <f aca="false">Feltételezések!$B$5</f>
        <v>15000</v>
      </c>
      <c r="D43" s="34" t="n">
        <f aca="false">C43*Feltételezések!$B$6</f>
        <v>52.5</v>
      </c>
      <c r="E43" s="45" t="n">
        <f aca="false">(C43-D43)/B43</f>
        <v>38.8236669177424</v>
      </c>
      <c r="F43" s="46" t="n">
        <f aca="false">Feltételezések!$B$7</f>
        <v>0</v>
      </c>
      <c r="G43" s="45" t="n">
        <f aca="false">MAX(E43-F43,0)</f>
        <v>38.8236669177424</v>
      </c>
      <c r="H43" s="47" t="n">
        <v>31.9</v>
      </c>
      <c r="I43" s="48" t="n">
        <f aca="false">G43/H43</f>
        <v>1.21704285008597</v>
      </c>
      <c r="J43" s="48" t="n">
        <f aca="false">J42+I43</f>
        <v>48.2265744176536</v>
      </c>
      <c r="K43" s="34" t="n">
        <f aca="false">K42+C43</f>
        <v>585000</v>
      </c>
      <c r="L43" s="45" t="n">
        <f aca="false">J43*H43</f>
        <v>1538.42772392315</v>
      </c>
      <c r="M43" s="34" t="n">
        <f aca="false">L43*B43</f>
        <v>592310.057987652</v>
      </c>
      <c r="N43" s="35" t="n">
        <f aca="false">M43-K43</f>
        <v>7310.05798765237</v>
      </c>
      <c r="O43" s="36" t="n">
        <f aca="false">N43/K43</f>
        <v>0.0124958256199186</v>
      </c>
      <c r="P43" s="35" t="n">
        <f aca="false">-C43</f>
        <v>-15000</v>
      </c>
    </row>
    <row r="44" customFormat="false" ht="15" hidden="false" customHeight="false" outlineLevel="0" collapsed="false">
      <c r="A44" s="43" t="n">
        <v>45017</v>
      </c>
      <c r="B44" s="44" t="n">
        <v>375.34</v>
      </c>
      <c r="C44" s="34" t="n">
        <f aca="false">Feltételezések!$B$5</f>
        <v>15000</v>
      </c>
      <c r="D44" s="34" t="n">
        <f aca="false">C44*Feltételezések!$B$6</f>
        <v>52.5</v>
      </c>
      <c r="E44" s="45" t="n">
        <f aca="false">(C44-D44)/B44</f>
        <v>39.8238930036767</v>
      </c>
      <c r="F44" s="46" t="n">
        <f aca="false">Feltételezések!$B$7</f>
        <v>0</v>
      </c>
      <c r="G44" s="45" t="n">
        <f aca="false">MAX(E44-F44,0)</f>
        <v>39.8238930036767</v>
      </c>
      <c r="H44" s="47" t="n">
        <v>31.61</v>
      </c>
      <c r="I44" s="48" t="n">
        <f aca="false">G44/H44</f>
        <v>1.25985109154308</v>
      </c>
      <c r="J44" s="48" t="n">
        <f aca="false">J43+I44</f>
        <v>49.4864255091967</v>
      </c>
      <c r="K44" s="34" t="n">
        <f aca="false">K43+C44</f>
        <v>600000</v>
      </c>
      <c r="L44" s="45" t="n">
        <f aca="false">J44*H44</f>
        <v>1564.26591034571</v>
      </c>
      <c r="M44" s="34" t="n">
        <f aca="false">L44*B44</f>
        <v>587131.566789158</v>
      </c>
      <c r="N44" s="35" t="n">
        <f aca="false">M44-K44</f>
        <v>-12868.433210842</v>
      </c>
      <c r="O44" s="36" t="n">
        <f aca="false">N44/K44</f>
        <v>-0.0214473886847366</v>
      </c>
      <c r="P44" s="35" t="n">
        <f aca="false">-C44</f>
        <v>-15000</v>
      </c>
    </row>
    <row r="45" customFormat="false" ht="15" hidden="false" customHeight="false" outlineLevel="0" collapsed="false">
      <c r="A45" s="43" t="n">
        <v>45047</v>
      </c>
      <c r="B45" s="44" t="n">
        <v>372.37</v>
      </c>
      <c r="C45" s="34" t="n">
        <f aca="false">Feltételezések!$B$5</f>
        <v>15000</v>
      </c>
      <c r="D45" s="34" t="n">
        <f aca="false">C45*Feltételezések!$B$6</f>
        <v>52.5</v>
      </c>
      <c r="E45" s="45" t="n">
        <f aca="false">(C45-D45)/B45</f>
        <v>40.141525901657</v>
      </c>
      <c r="F45" s="46" t="n">
        <f aca="false">Feltételezések!$B$7</f>
        <v>0</v>
      </c>
      <c r="G45" s="45" t="n">
        <f aca="false">MAX(E45-F45,0)</f>
        <v>40.141525901657</v>
      </c>
      <c r="H45" s="47" t="n">
        <v>30.96</v>
      </c>
      <c r="I45" s="48" t="n">
        <f aca="false">G45/H45</f>
        <v>1.29656091413621</v>
      </c>
      <c r="J45" s="48" t="n">
        <f aca="false">J44+I45</f>
        <v>50.7829864233329</v>
      </c>
      <c r="K45" s="34" t="n">
        <f aca="false">K44+C45</f>
        <v>615000</v>
      </c>
      <c r="L45" s="45" t="n">
        <f aca="false">J45*H45</f>
        <v>1572.24125966639</v>
      </c>
      <c r="M45" s="34" t="n">
        <f aca="false">L45*B45</f>
        <v>585455.477861973</v>
      </c>
      <c r="N45" s="35" t="n">
        <f aca="false">M45-K45</f>
        <v>-29544.5221380274</v>
      </c>
      <c r="O45" s="36" t="n">
        <f aca="false">N45/K45</f>
        <v>-0.0480398733951664</v>
      </c>
      <c r="P45" s="35" t="n">
        <f aca="false">-C45</f>
        <v>-15000</v>
      </c>
    </row>
    <row r="46" customFormat="false" ht="15" hidden="false" customHeight="false" outlineLevel="0" collapsed="false">
      <c r="A46" s="43" t="n">
        <v>45078</v>
      </c>
      <c r="B46" s="44" t="n">
        <v>370.6</v>
      </c>
      <c r="C46" s="34" t="n">
        <f aca="false">Feltételezések!$B$5</f>
        <v>15000</v>
      </c>
      <c r="D46" s="34" t="n">
        <f aca="false">C46*Feltételezések!$B$6</f>
        <v>52.5</v>
      </c>
      <c r="E46" s="45" t="n">
        <f aca="false">(C46-D46)/B46</f>
        <v>40.3332433890988</v>
      </c>
      <c r="F46" s="46" t="n">
        <f aca="false">Feltételezések!$B$7</f>
        <v>0</v>
      </c>
      <c r="G46" s="45" t="n">
        <f aca="false">MAX(E46-F46,0)</f>
        <v>40.3332433890988</v>
      </c>
      <c r="H46" s="47" t="n">
        <v>31.35</v>
      </c>
      <c r="I46" s="48" t="n">
        <f aca="false">G46/H46</f>
        <v>1.28654683856774</v>
      </c>
      <c r="J46" s="48" t="n">
        <f aca="false">J45+I46</f>
        <v>52.0695332619007</v>
      </c>
      <c r="K46" s="34" t="n">
        <f aca="false">K45+C46</f>
        <v>630000</v>
      </c>
      <c r="L46" s="45" t="n">
        <f aca="false">J46*H46</f>
        <v>1632.37986776059</v>
      </c>
      <c r="M46" s="34" t="n">
        <f aca="false">L46*B46</f>
        <v>604959.978992073</v>
      </c>
      <c r="N46" s="35" t="n">
        <f aca="false">M46-K46</f>
        <v>-25040.0210079268</v>
      </c>
      <c r="O46" s="36" t="n">
        <f aca="false">N46/K46</f>
        <v>-0.0397460650919473</v>
      </c>
      <c r="P46" s="35" t="n">
        <f aca="false">-C46</f>
        <v>-15000</v>
      </c>
    </row>
    <row r="47" customFormat="false" ht="15" hidden="false" customHeight="false" outlineLevel="0" collapsed="false">
      <c r="A47" s="43" t="n">
        <v>45108</v>
      </c>
      <c r="B47" s="44" t="n">
        <v>379.04</v>
      </c>
      <c r="C47" s="34" t="n">
        <f aca="false">Feltételezések!$B$5</f>
        <v>15000</v>
      </c>
      <c r="D47" s="34" t="n">
        <f aca="false">C47*Feltételezések!$B$6</f>
        <v>52.5</v>
      </c>
      <c r="E47" s="45" t="n">
        <f aca="false">(C47-D47)/B47</f>
        <v>39.4351519628535</v>
      </c>
      <c r="F47" s="46" t="n">
        <f aca="false">Feltételezések!$B$7</f>
        <v>0</v>
      </c>
      <c r="G47" s="45" t="n">
        <f aca="false">MAX(E47-F47,0)</f>
        <v>39.4351519628535</v>
      </c>
      <c r="H47" s="47" t="n">
        <v>31.93</v>
      </c>
      <c r="I47" s="48" t="n">
        <f aca="false">G47/H47</f>
        <v>1.23505017108843</v>
      </c>
      <c r="J47" s="48" t="n">
        <f aca="false">J46+I47</f>
        <v>53.3045834329891</v>
      </c>
      <c r="K47" s="34" t="n">
        <f aca="false">K46+C47</f>
        <v>645000</v>
      </c>
      <c r="L47" s="45" t="n">
        <f aca="false">J47*H47</f>
        <v>1702.01534901534</v>
      </c>
      <c r="M47" s="34" t="n">
        <f aca="false">L47*B47</f>
        <v>645131.897890775</v>
      </c>
      <c r="N47" s="35" t="n">
        <f aca="false">M47-K47</f>
        <v>131.897890775232</v>
      </c>
      <c r="O47" s="36" t="n">
        <f aca="false">N47/K47</f>
        <v>0.000204492853915088</v>
      </c>
      <c r="P47" s="35" t="n">
        <f aca="false">-C47</f>
        <v>-15000</v>
      </c>
    </row>
    <row r="48" customFormat="false" ht="15" hidden="false" customHeight="false" outlineLevel="0" collapsed="false">
      <c r="A48" s="43" t="n">
        <v>45139</v>
      </c>
      <c r="B48" s="44" t="n">
        <v>385.05</v>
      </c>
      <c r="C48" s="34" t="n">
        <f aca="false">Feltételezések!$B$5</f>
        <v>15000</v>
      </c>
      <c r="D48" s="34" t="n">
        <f aca="false">C48*Feltételezések!$B$6</f>
        <v>52.5</v>
      </c>
      <c r="E48" s="45" t="n">
        <f aca="false">(C48-D48)/B48</f>
        <v>38.8196338137904</v>
      </c>
      <c r="F48" s="46" t="n">
        <f aca="false">Feltételezések!$B$7</f>
        <v>0</v>
      </c>
      <c r="G48" s="45" t="n">
        <f aca="false">MAX(E48-F48,0)</f>
        <v>38.8196338137904</v>
      </c>
      <c r="H48" s="47" t="n">
        <v>33.47</v>
      </c>
      <c r="I48" s="48" t="n">
        <f aca="false">G48/H48</f>
        <v>1.15983369625905</v>
      </c>
      <c r="J48" s="48" t="n">
        <f aca="false">J47+I48</f>
        <v>54.4644171292482</v>
      </c>
      <c r="K48" s="34" t="n">
        <f aca="false">K47+C48</f>
        <v>660000</v>
      </c>
      <c r="L48" s="45" t="n">
        <f aca="false">J48*H48</f>
        <v>1822.92404131594</v>
      </c>
      <c r="M48" s="34" t="n">
        <f aca="false">L48*B48</f>
        <v>701916.902108701</v>
      </c>
      <c r="N48" s="35" t="n">
        <f aca="false">M48-K48</f>
        <v>41916.9021087009</v>
      </c>
      <c r="O48" s="36" t="n">
        <f aca="false">N48/K48</f>
        <v>0.063510457740456</v>
      </c>
      <c r="P48" s="35" t="n">
        <f aca="false">-C48</f>
        <v>-15000</v>
      </c>
    </row>
    <row r="49" customFormat="false" ht="15" hidden="false" customHeight="false" outlineLevel="0" collapsed="false">
      <c r="A49" s="43" t="n">
        <v>45170</v>
      </c>
      <c r="B49" s="44" t="n">
        <v>386.43</v>
      </c>
      <c r="C49" s="34" t="n">
        <f aca="false">Feltételezések!$B$5</f>
        <v>15000</v>
      </c>
      <c r="D49" s="34" t="n">
        <f aca="false">C49*Feltételezések!$B$6</f>
        <v>52.5</v>
      </c>
      <c r="E49" s="45" t="n">
        <f aca="false">(C49-D49)/B49</f>
        <v>38.6810030277152</v>
      </c>
      <c r="F49" s="46" t="n">
        <f aca="false">Feltételezések!$B$7</f>
        <v>0</v>
      </c>
      <c r="G49" s="45" t="n">
        <f aca="false">MAX(E49-F49,0)</f>
        <v>38.6810030277152</v>
      </c>
      <c r="H49" s="47" t="n">
        <v>32.05</v>
      </c>
      <c r="I49" s="48" t="n">
        <f aca="false">G49/H49</f>
        <v>1.20689557028753</v>
      </c>
      <c r="J49" s="48" t="n">
        <f aca="false">J48+I49</f>
        <v>55.6713126995357</v>
      </c>
      <c r="K49" s="34" t="n">
        <f aca="false">K48+C49</f>
        <v>675000</v>
      </c>
      <c r="L49" s="45" t="n">
        <f aca="false">J49*H49</f>
        <v>1784.26557202012</v>
      </c>
      <c r="M49" s="34" t="n">
        <f aca="false">L49*B49</f>
        <v>689493.744995734</v>
      </c>
      <c r="N49" s="35" t="n">
        <f aca="false">M49-K49</f>
        <v>14493.7449957343</v>
      </c>
      <c r="O49" s="36" t="n">
        <f aca="false">N49/K49</f>
        <v>0.0214722148084953</v>
      </c>
      <c r="P49" s="35" t="n">
        <f aca="false">-C49</f>
        <v>-15000</v>
      </c>
    </row>
    <row r="50" customFormat="false" ht="15" hidden="false" customHeight="false" outlineLevel="0" collapsed="false">
      <c r="A50" s="43" t="n">
        <v>45200</v>
      </c>
      <c r="B50" s="44" t="n">
        <v>385.33</v>
      </c>
      <c r="C50" s="34" t="n">
        <f aca="false">Feltételezések!$B$5</f>
        <v>15000</v>
      </c>
      <c r="D50" s="34" t="n">
        <f aca="false">C50*Feltételezések!$B$6</f>
        <v>52.5</v>
      </c>
      <c r="E50" s="45" t="n">
        <f aca="false">(C50-D50)/B50</f>
        <v>38.7914255313627</v>
      </c>
      <c r="F50" s="46" t="n">
        <f aca="false">Feltételezések!$B$7</f>
        <v>0</v>
      </c>
      <c r="G50" s="45" t="n">
        <f aca="false">MAX(E50-F50,0)</f>
        <v>38.7914255313627</v>
      </c>
      <c r="H50" s="47" t="n">
        <v>31.82</v>
      </c>
      <c r="I50" s="48" t="n">
        <f aca="false">G50/H50</f>
        <v>1.21908942587564</v>
      </c>
      <c r="J50" s="48" t="n">
        <f aca="false">J49+I50</f>
        <v>56.8904021254113</v>
      </c>
      <c r="K50" s="34" t="n">
        <f aca="false">K49+C50</f>
        <v>690000</v>
      </c>
      <c r="L50" s="45" t="n">
        <f aca="false">J50*H50</f>
        <v>1810.25259563059</v>
      </c>
      <c r="M50" s="34" t="n">
        <f aca="false">L50*B50</f>
        <v>697544.632674335</v>
      </c>
      <c r="N50" s="35" t="n">
        <f aca="false">M50-K50</f>
        <v>7544.63267433445</v>
      </c>
      <c r="O50" s="36" t="n">
        <f aca="false">N50/K50</f>
        <v>0.0109342502526586</v>
      </c>
      <c r="P50" s="35" t="n">
        <f aca="false">-C50</f>
        <v>-15000</v>
      </c>
    </row>
    <row r="51" customFormat="false" ht="15" hidden="false" customHeight="false" outlineLevel="0" collapsed="false">
      <c r="A51" s="43" t="n">
        <v>45231</v>
      </c>
      <c r="B51" s="44" t="n">
        <v>379.19</v>
      </c>
      <c r="C51" s="34" t="n">
        <f aca="false">Feltételezések!$B$5</f>
        <v>15000</v>
      </c>
      <c r="D51" s="34" t="n">
        <f aca="false">C51*Feltételezések!$B$6</f>
        <v>52.5</v>
      </c>
      <c r="E51" s="45" t="n">
        <f aca="false">(C51-D51)/B51</f>
        <v>39.4195522033809</v>
      </c>
      <c r="F51" s="46" t="n">
        <f aca="false">Feltételezések!$B$7</f>
        <v>0</v>
      </c>
      <c r="G51" s="45" t="n">
        <f aca="false">MAX(E51-F51,0)</f>
        <v>39.4195522033809</v>
      </c>
      <c r="H51" s="47" t="n">
        <v>30.73</v>
      </c>
      <c r="I51" s="48" t="n">
        <f aca="false">G51/H51</f>
        <v>1.28277097960888</v>
      </c>
      <c r="J51" s="48" t="n">
        <f aca="false">J50+I51</f>
        <v>58.1731731050202</v>
      </c>
      <c r="K51" s="34" t="n">
        <f aca="false">K50+C51</f>
        <v>705000</v>
      </c>
      <c r="L51" s="45" t="n">
        <f aca="false">J51*H51</f>
        <v>1787.66160951727</v>
      </c>
      <c r="M51" s="34" t="n">
        <f aca="false">L51*B51</f>
        <v>677863.405712854</v>
      </c>
      <c r="N51" s="35" t="n">
        <f aca="false">M51-K51</f>
        <v>-27136.5942871462</v>
      </c>
      <c r="O51" s="36" t="n">
        <f aca="false">N51/K51</f>
        <v>-0.0384916231023351</v>
      </c>
      <c r="P51" s="35" t="n">
        <f aca="false">-C51</f>
        <v>-15000</v>
      </c>
    </row>
    <row r="52" customFormat="false" ht="15" hidden="false" customHeight="false" outlineLevel="0" collapsed="false">
      <c r="A52" s="43" t="n">
        <v>45261</v>
      </c>
      <c r="B52" s="44" t="n">
        <v>381.8</v>
      </c>
      <c r="C52" s="34" t="n">
        <f aca="false">Feltételezések!$B$5</f>
        <v>15000</v>
      </c>
      <c r="D52" s="34" t="n">
        <f aca="false">C52*Feltételezések!$B$6</f>
        <v>52.5</v>
      </c>
      <c r="E52" s="45" t="n">
        <f aca="false">(C52-D52)/B52</f>
        <v>39.1500785751703</v>
      </c>
      <c r="F52" s="46" t="n">
        <f aca="false">Feltételezések!$B$7</f>
        <v>0</v>
      </c>
      <c r="G52" s="45" t="n">
        <f aca="false">MAX(E52-F52,0)</f>
        <v>39.1500785751703</v>
      </c>
      <c r="H52" s="47" t="n">
        <v>31.95</v>
      </c>
      <c r="I52" s="48" t="n">
        <f aca="false">G52/H52</f>
        <v>1.22535457199281</v>
      </c>
      <c r="J52" s="48" t="n">
        <f aca="false">J51+I52</f>
        <v>59.398527677013</v>
      </c>
      <c r="K52" s="34" t="n">
        <f aca="false">K51+C52</f>
        <v>720000</v>
      </c>
      <c r="L52" s="45" t="n">
        <f aca="false">J52*H52</f>
        <v>1897.78295928057</v>
      </c>
      <c r="M52" s="34" t="n">
        <f aca="false">L52*B52</f>
        <v>724573.53385332</v>
      </c>
      <c r="N52" s="35" t="n">
        <f aca="false">M52-K52</f>
        <v>4573.53385331982</v>
      </c>
      <c r="O52" s="36" t="n">
        <f aca="false">N52/K52</f>
        <v>0.00635213035183309</v>
      </c>
      <c r="P52" s="35" t="n">
        <f aca="false">-C52</f>
        <v>-15000</v>
      </c>
    </row>
    <row r="53" customFormat="false" ht="15" hidden="false" customHeight="false" outlineLevel="0" collapsed="false">
      <c r="A53" s="43" t="n">
        <v>45292</v>
      </c>
      <c r="B53" s="44" t="n">
        <v>382.04</v>
      </c>
      <c r="C53" s="34" t="n">
        <f aca="false">Feltételezések!$B$5</f>
        <v>15000</v>
      </c>
      <c r="D53" s="34" t="n">
        <f aca="false">C53*Feltételezések!$B$6</f>
        <v>52.5</v>
      </c>
      <c r="E53" s="45" t="n">
        <f aca="false">(C53-D53)/B53</f>
        <v>39.1254842424877</v>
      </c>
      <c r="F53" s="46" t="n">
        <f aca="false">Feltételezések!$B$7</f>
        <v>0</v>
      </c>
      <c r="G53" s="45" t="n">
        <f aca="false">MAX(E53-F53,0)</f>
        <v>39.1254842424877</v>
      </c>
      <c r="H53" s="47" t="n">
        <v>32.84</v>
      </c>
      <c r="I53" s="48" t="n">
        <f aca="false">G53/H53</f>
        <v>1.19139720592228</v>
      </c>
      <c r="J53" s="48" t="n">
        <f aca="false">J52+I53</f>
        <v>60.5899248829353</v>
      </c>
      <c r="K53" s="34" t="n">
        <f aca="false">K52+C53</f>
        <v>735000</v>
      </c>
      <c r="L53" s="45" t="n">
        <f aca="false">J53*H53</f>
        <v>1989.77313315559</v>
      </c>
      <c r="M53" s="34" t="n">
        <f aca="false">L53*B53</f>
        <v>760172.927790763</v>
      </c>
      <c r="N53" s="35" t="n">
        <f aca="false">M53-K53</f>
        <v>25172.9277907634</v>
      </c>
      <c r="O53" s="36" t="n">
        <f aca="false">N53/K53</f>
        <v>0.0342488813479775</v>
      </c>
      <c r="P53" s="35" t="n">
        <f aca="false">-C53</f>
        <v>-15000</v>
      </c>
    </row>
    <row r="54" customFormat="false" ht="15" hidden="false" customHeight="false" outlineLevel="0" collapsed="false">
      <c r="A54" s="43" t="n">
        <v>45323</v>
      </c>
      <c r="B54" s="44" t="n">
        <v>388.04</v>
      </c>
      <c r="C54" s="34" t="n">
        <f aca="false">Feltételezések!$B$5</f>
        <v>15000</v>
      </c>
      <c r="D54" s="34" t="n">
        <f aca="false">C54*Feltételezések!$B$6</f>
        <v>52.5</v>
      </c>
      <c r="E54" s="45" t="n">
        <f aca="false">(C54-D54)/B54</f>
        <v>38.5205133491393</v>
      </c>
      <c r="F54" s="46" t="n">
        <f aca="false">Feltételezések!$B$7</f>
        <v>0</v>
      </c>
      <c r="G54" s="45" t="n">
        <f aca="false">MAX(E54-F54,0)</f>
        <v>38.5205133491393</v>
      </c>
      <c r="H54" s="47" t="n">
        <v>32.2</v>
      </c>
      <c r="I54" s="48" t="n">
        <f aca="false">G54/H54</f>
        <v>1.19628923444532</v>
      </c>
      <c r="J54" s="48" t="n">
        <f aca="false">J53+I54</f>
        <v>61.7862141173806</v>
      </c>
      <c r="K54" s="34" t="n">
        <f aca="false">K53+C54</f>
        <v>750000</v>
      </c>
      <c r="L54" s="45" t="n">
        <f aca="false">J54*H54</f>
        <v>1989.51609457966</v>
      </c>
      <c r="M54" s="34" t="n">
        <f aca="false">L54*B54</f>
        <v>772011.82534069</v>
      </c>
      <c r="N54" s="35" t="n">
        <f aca="false">M54-K54</f>
        <v>22011.8253406895</v>
      </c>
      <c r="O54" s="36" t="n">
        <f aca="false">N54/K54</f>
        <v>0.0293491004542527</v>
      </c>
      <c r="P54" s="35" t="n">
        <f aca="false">-C54</f>
        <v>-15000</v>
      </c>
    </row>
    <row r="55" customFormat="false" ht="15" hidden="false" customHeight="false" outlineLevel="0" collapsed="false">
      <c r="A55" s="43" t="n">
        <v>45352</v>
      </c>
      <c r="B55" s="44" t="n">
        <v>395.09</v>
      </c>
      <c r="C55" s="34" t="n">
        <f aca="false">Feltételezések!$B$5</f>
        <v>15000</v>
      </c>
      <c r="D55" s="34" t="n">
        <f aca="false">C55*Feltételezések!$B$6</f>
        <v>52.5</v>
      </c>
      <c r="E55" s="45" t="n">
        <f aca="false">(C55-D55)/B55</f>
        <v>37.8331519400643</v>
      </c>
      <c r="F55" s="46" t="n">
        <f aca="false">Feltételezések!$B$7</f>
        <v>0</v>
      </c>
      <c r="G55" s="45" t="n">
        <f aca="false">MAX(E55-F55,0)</f>
        <v>37.8331519400643</v>
      </c>
      <c r="H55" s="47" t="n">
        <v>33.64</v>
      </c>
      <c r="I55" s="48" t="n">
        <f aca="false">G55/H55</f>
        <v>1.12464779845613</v>
      </c>
      <c r="J55" s="48" t="n">
        <f aca="false">J54+I55</f>
        <v>62.9108619158367</v>
      </c>
      <c r="K55" s="34" t="n">
        <f aca="false">K54+C55</f>
        <v>765000</v>
      </c>
      <c r="L55" s="45" t="n">
        <f aca="false">J55*H55</f>
        <v>2116.32139484875</v>
      </c>
      <c r="M55" s="34" t="n">
        <f aca="false">L55*B55</f>
        <v>836137.419890792</v>
      </c>
      <c r="N55" s="35" t="n">
        <f aca="false">M55-K55</f>
        <v>71137.4198907915</v>
      </c>
      <c r="O55" s="36" t="n">
        <f aca="false">N55/K55</f>
        <v>0.0929900913605118</v>
      </c>
      <c r="P55" s="35" t="n">
        <f aca="false">-C55</f>
        <v>-15000</v>
      </c>
    </row>
    <row r="56" customFormat="false" ht="15" hidden="false" customHeight="false" outlineLevel="0" collapsed="false">
      <c r="A56" s="43" t="n">
        <v>45383</v>
      </c>
      <c r="B56" s="44" t="n">
        <v>392.41</v>
      </c>
      <c r="C56" s="34" t="n">
        <f aca="false">Feltételezések!$B$5</f>
        <v>15000</v>
      </c>
      <c r="D56" s="34" t="n">
        <f aca="false">C56*Feltételezések!$B$6</f>
        <v>52.5</v>
      </c>
      <c r="E56" s="45" t="n">
        <f aca="false">(C56-D56)/B56</f>
        <v>38.0915369129227</v>
      </c>
      <c r="F56" s="46" t="n">
        <f aca="false">Feltételezések!$B$7</f>
        <v>0</v>
      </c>
      <c r="G56" s="45" t="n">
        <f aca="false">MAX(E56-F56,0)</f>
        <v>38.0915369129227</v>
      </c>
      <c r="H56" s="47" t="n">
        <v>34.37</v>
      </c>
      <c r="I56" s="48" t="n">
        <f aca="false">G56/H56</f>
        <v>1.1082786416329</v>
      </c>
      <c r="J56" s="48" t="n">
        <f aca="false">J55+I56</f>
        <v>64.0191405574696</v>
      </c>
      <c r="K56" s="34" t="n">
        <f aca="false">K55+C56</f>
        <v>780000</v>
      </c>
      <c r="L56" s="45" t="n">
        <f aca="false">J56*H56</f>
        <v>2200.33786096023</v>
      </c>
      <c r="M56" s="34" t="n">
        <f aca="false">L56*B56</f>
        <v>863434.580019404</v>
      </c>
      <c r="N56" s="35" t="n">
        <f aca="false">M56-K56</f>
        <v>83434.5800194043</v>
      </c>
      <c r="O56" s="36" t="n">
        <f aca="false">N56/K56</f>
        <v>0.106967410281288</v>
      </c>
      <c r="P56" s="35" t="n">
        <f aca="false">-C56</f>
        <v>-15000</v>
      </c>
    </row>
    <row r="57" customFormat="false" ht="15" hidden="false" customHeight="false" outlineLevel="0" collapsed="false">
      <c r="A57" s="43" t="n">
        <v>45413</v>
      </c>
      <c r="B57" s="44" t="n">
        <v>387.18</v>
      </c>
      <c r="C57" s="34" t="n">
        <f aca="false">Feltételezések!$B$5</f>
        <v>15000</v>
      </c>
      <c r="D57" s="34" t="n">
        <f aca="false">C57*Feltételezések!$B$6</f>
        <v>52.5</v>
      </c>
      <c r="E57" s="45" t="n">
        <f aca="false">(C57-D57)/B57</f>
        <v>38.6060746939408</v>
      </c>
      <c r="F57" s="46" t="n">
        <f aca="false">Feltételezések!$B$7</f>
        <v>0</v>
      </c>
      <c r="G57" s="45" t="n">
        <f aca="false">MAX(E57-F57,0)</f>
        <v>38.6060746939408</v>
      </c>
      <c r="H57" s="47" t="n">
        <v>34.88</v>
      </c>
      <c r="I57" s="48" t="n">
        <f aca="false">G57/H57</f>
        <v>1.10682553595014</v>
      </c>
      <c r="J57" s="48" t="n">
        <f aca="false">J56+I57</f>
        <v>65.1259660934198</v>
      </c>
      <c r="K57" s="34" t="n">
        <f aca="false">K56+C57</f>
        <v>795000</v>
      </c>
      <c r="L57" s="45" t="n">
        <f aca="false">J57*H57</f>
        <v>2271.59369733848</v>
      </c>
      <c r="M57" s="34" t="n">
        <f aca="false">L57*B57</f>
        <v>879515.647735513</v>
      </c>
      <c r="N57" s="35" t="n">
        <f aca="false">M57-K57</f>
        <v>84515.6477355133</v>
      </c>
      <c r="O57" s="36" t="n">
        <f aca="false">N57/K57</f>
        <v>0.106308990862281</v>
      </c>
      <c r="P57" s="35" t="n">
        <f aca="false">-C57</f>
        <v>-15000</v>
      </c>
    </row>
    <row r="58" customFormat="false" ht="15" hidden="false" customHeight="false" outlineLevel="0" collapsed="false">
      <c r="A58" s="43" t="n">
        <v>45444</v>
      </c>
      <c r="B58" s="44" t="n">
        <v>394.76</v>
      </c>
      <c r="C58" s="34" t="n">
        <f aca="false">Feltételezések!$B$5</f>
        <v>15000</v>
      </c>
      <c r="D58" s="34" t="n">
        <f aca="false">C58*Feltételezések!$B$6</f>
        <v>52.5</v>
      </c>
      <c r="E58" s="45" t="n">
        <f aca="false">(C58-D58)/B58</f>
        <v>37.8647785996555</v>
      </c>
      <c r="F58" s="46" t="n">
        <f aca="false">Feltételezések!$B$7</f>
        <v>0</v>
      </c>
      <c r="G58" s="45" t="n">
        <f aca="false">MAX(E58-F58,0)</f>
        <v>37.8647785996555</v>
      </c>
      <c r="H58" s="47" t="n">
        <v>34.58</v>
      </c>
      <c r="I58" s="48" t="n">
        <f aca="false">G58/H58</f>
        <v>1.09499070560022</v>
      </c>
      <c r="J58" s="48" t="n">
        <f aca="false">J57+I58</f>
        <v>66.22095679902</v>
      </c>
      <c r="K58" s="34" t="n">
        <f aca="false">K57+C58</f>
        <v>810000</v>
      </c>
      <c r="L58" s="45" t="n">
        <f aca="false">J58*H58</f>
        <v>2289.92068611011</v>
      </c>
      <c r="M58" s="34" t="n">
        <f aca="false">L58*B58</f>
        <v>903969.090048827</v>
      </c>
      <c r="N58" s="35" t="n">
        <f aca="false">M58-K58</f>
        <v>93969.0900488272</v>
      </c>
      <c r="O58" s="36" t="n">
        <f aca="false">N58/K58</f>
        <v>0.116011222282503</v>
      </c>
      <c r="P58" s="35" t="n">
        <f aca="false">-C58</f>
        <v>-15000</v>
      </c>
    </row>
    <row r="59" customFormat="false" ht="15" hidden="false" customHeight="false" outlineLevel="0" collapsed="false">
      <c r="A59" s="43" t="n">
        <v>45474</v>
      </c>
      <c r="B59" s="44" t="n">
        <v>392.84</v>
      </c>
      <c r="C59" s="34" t="n">
        <f aca="false">Feltételezések!$B$5</f>
        <v>15000</v>
      </c>
      <c r="D59" s="34" t="n">
        <f aca="false">C59*Feltételezések!$B$6</f>
        <v>52.5</v>
      </c>
      <c r="E59" s="45" t="n">
        <f aca="false">(C59-D59)/B59</f>
        <v>38.0498421749313</v>
      </c>
      <c r="F59" s="46" t="n">
        <f aca="false">Feltételezések!$B$7</f>
        <v>0</v>
      </c>
      <c r="G59" s="45" t="n">
        <f aca="false">MAX(E59-F59,0)</f>
        <v>38.0498421749313</v>
      </c>
      <c r="H59" s="47" t="n">
        <v>36.35</v>
      </c>
      <c r="I59" s="48" t="n">
        <f aca="false">G59/H59</f>
        <v>1.04676319600911</v>
      </c>
      <c r="J59" s="48" t="n">
        <f aca="false">J58+I59</f>
        <v>67.2677199950291</v>
      </c>
      <c r="K59" s="34" t="n">
        <f aca="false">K58+C59</f>
        <v>825000</v>
      </c>
      <c r="L59" s="45" t="n">
        <f aca="false">J59*H59</f>
        <v>2445.18162181931</v>
      </c>
      <c r="M59" s="34" t="n">
        <f aca="false">L59*B59</f>
        <v>960565.148315497</v>
      </c>
      <c r="N59" s="35" t="n">
        <f aca="false">M59-K59</f>
        <v>135565.148315497</v>
      </c>
      <c r="O59" s="36" t="n">
        <f aca="false">N59/K59</f>
        <v>0.164321391897572</v>
      </c>
      <c r="P59" s="35" t="n">
        <f aca="false">-C59</f>
        <v>-15000</v>
      </c>
    </row>
    <row r="60" customFormat="false" ht="15" hidden="false" customHeight="false" outlineLevel="0" collapsed="false">
      <c r="A60" s="43" t="n">
        <v>45505</v>
      </c>
      <c r="B60" s="44" t="n">
        <v>394.7</v>
      </c>
      <c r="C60" s="34" t="n">
        <f aca="false">Feltételezések!$B$5</f>
        <v>15000</v>
      </c>
      <c r="D60" s="34" t="n">
        <f aca="false">C60*Feltételezések!$B$6</f>
        <v>52.5</v>
      </c>
      <c r="E60" s="45" t="n">
        <f aca="false">(C60-D60)/B60</f>
        <v>37.8705345832278</v>
      </c>
      <c r="F60" s="46" t="n">
        <f aca="false">Feltételezések!$B$7</f>
        <v>0</v>
      </c>
      <c r="G60" s="45" t="n">
        <f aca="false">MAX(E60-F60,0)</f>
        <v>37.8705345832278</v>
      </c>
      <c r="H60" s="47" t="n">
        <v>36.36</v>
      </c>
      <c r="I60" s="48" t="n">
        <f aca="false">G60/H60</f>
        <v>1.04154385542431</v>
      </c>
      <c r="J60" s="48" t="n">
        <f aca="false">J59+I60</f>
        <v>68.3092638504534</v>
      </c>
      <c r="K60" s="34" t="n">
        <f aca="false">K59+C60</f>
        <v>840000</v>
      </c>
      <c r="L60" s="45" t="n">
        <f aca="false">J60*H60</f>
        <v>2483.72483360249</v>
      </c>
      <c r="M60" s="34" t="n">
        <f aca="false">L60*B60</f>
        <v>980326.191822901</v>
      </c>
      <c r="N60" s="35" t="n">
        <f aca="false">M60-K60</f>
        <v>140326.191822901</v>
      </c>
      <c r="O60" s="36" t="n">
        <f aca="false">N60/K60</f>
        <v>0.167054990265358</v>
      </c>
      <c r="P60" s="35" t="n">
        <f aca="false">-C60</f>
        <v>-15000</v>
      </c>
    </row>
    <row r="61" customFormat="false" ht="15" hidden="false" customHeight="false" outlineLevel="0" collapsed="false">
      <c r="A61" s="43" t="n">
        <v>45536</v>
      </c>
      <c r="B61" s="44" t="n">
        <v>394.86</v>
      </c>
      <c r="C61" s="34" t="n">
        <f aca="false">Feltételezések!$B$5</f>
        <v>15000</v>
      </c>
      <c r="D61" s="34" t="n">
        <f aca="false">C61*Feltételezések!$B$6</f>
        <v>52.5</v>
      </c>
      <c r="E61" s="45" t="n">
        <f aca="false">(C61-D61)/B61</f>
        <v>37.8551891809755</v>
      </c>
      <c r="F61" s="46" t="n">
        <f aca="false">Feltételezések!$B$7</f>
        <v>0</v>
      </c>
      <c r="G61" s="45" t="n">
        <f aca="false">MAX(E61-F61,0)</f>
        <v>37.8551891809755</v>
      </c>
      <c r="H61" s="47" t="n">
        <v>35.85</v>
      </c>
      <c r="I61" s="48" t="n">
        <f aca="false">G61/H61</f>
        <v>1.05593275260741</v>
      </c>
      <c r="J61" s="48" t="n">
        <f aca="false">J60+I61</f>
        <v>69.3651966030608</v>
      </c>
      <c r="K61" s="34" t="n">
        <f aca="false">K60+C61</f>
        <v>855000</v>
      </c>
      <c r="L61" s="45" t="n">
        <f aca="false">J61*H61</f>
        <v>2486.74229821973</v>
      </c>
      <c r="M61" s="34" t="n">
        <f aca="false">L61*B61</f>
        <v>981915.063875042</v>
      </c>
      <c r="N61" s="35" t="n">
        <f aca="false">M61-K61</f>
        <v>126915.063875042</v>
      </c>
      <c r="O61" s="36" t="n">
        <f aca="false">N61/K61</f>
        <v>0.14843867119888</v>
      </c>
      <c r="P61" s="35" t="n">
        <f aca="false">-C61</f>
        <v>-15000</v>
      </c>
    </row>
    <row r="62" customFormat="false" ht="15" hidden="false" customHeight="false" outlineLevel="0" collapsed="false">
      <c r="A62" s="43" t="n">
        <v>45566</v>
      </c>
      <c r="B62" s="44" t="n">
        <v>401.9</v>
      </c>
      <c r="C62" s="34" t="n">
        <f aca="false">Feltételezések!$B$5</f>
        <v>15000</v>
      </c>
      <c r="D62" s="34" t="n">
        <f aca="false">C62*Feltételezések!$B$6</f>
        <v>52.5</v>
      </c>
      <c r="E62" s="45" t="n">
        <f aca="false">(C62-D62)/B62</f>
        <v>37.1920875839761</v>
      </c>
      <c r="F62" s="46" t="n">
        <f aca="false">Feltételezések!$B$7</f>
        <v>0</v>
      </c>
      <c r="G62" s="45" t="n">
        <f aca="false">MAX(E62-F62,0)</f>
        <v>37.1920875839761</v>
      </c>
      <c r="H62" s="47" t="n">
        <v>38.3</v>
      </c>
      <c r="I62" s="48" t="n">
        <f aca="false">G62/H62</f>
        <v>0.971072782871439</v>
      </c>
      <c r="J62" s="48" t="n">
        <f aca="false">J61+I62</f>
        <v>70.3362693859322</v>
      </c>
      <c r="K62" s="34" t="n">
        <f aca="false">K61+C62</f>
        <v>870000</v>
      </c>
      <c r="L62" s="45" t="n">
        <f aca="false">J62*H62</f>
        <v>2693.8791174812</v>
      </c>
      <c r="M62" s="34" t="n">
        <f aca="false">L62*B62</f>
        <v>1082670.0173157</v>
      </c>
      <c r="N62" s="35" t="n">
        <f aca="false">M62-K62</f>
        <v>212670.017315696</v>
      </c>
      <c r="O62" s="36" t="n">
        <f aca="false">N62/K62</f>
        <v>0.244448295765168</v>
      </c>
      <c r="P62" s="35" t="n">
        <f aca="false">-C62</f>
        <v>-15000</v>
      </c>
    </row>
    <row r="63" customFormat="false" ht="15" hidden="false" customHeight="false" outlineLevel="0" collapsed="false">
      <c r="A63" s="43" t="n">
        <v>45597</v>
      </c>
      <c r="B63" s="44" t="n">
        <v>409.25</v>
      </c>
      <c r="C63" s="34" t="n">
        <f aca="false">Feltételezések!$B$5</f>
        <v>15000</v>
      </c>
      <c r="D63" s="34" t="n">
        <f aca="false">C63*Feltételezések!$B$6</f>
        <v>52.5</v>
      </c>
      <c r="E63" s="45" t="n">
        <f aca="false">(C63-D63)/B63</f>
        <v>36.5241295051924</v>
      </c>
      <c r="F63" s="46" t="n">
        <f aca="false">Feltételezések!$B$7</f>
        <v>0</v>
      </c>
      <c r="G63" s="45" t="n">
        <f aca="false">MAX(E63-F63,0)</f>
        <v>36.5241295051924</v>
      </c>
      <c r="H63" s="47" t="n">
        <v>37.34</v>
      </c>
      <c r="I63" s="48" t="n">
        <f aca="false">G63/H63</f>
        <v>0.97815022777698</v>
      </c>
      <c r="J63" s="48" t="n">
        <f aca="false">J62+I63</f>
        <v>71.3144196137092</v>
      </c>
      <c r="K63" s="34" t="n">
        <f aca="false">K62+C63</f>
        <v>885000</v>
      </c>
      <c r="L63" s="45" t="n">
        <f aca="false">J63*H63</f>
        <v>2662.8804283759</v>
      </c>
      <c r="M63" s="34" t="n">
        <f aca="false">L63*B63</f>
        <v>1089783.81531284</v>
      </c>
      <c r="N63" s="35" t="n">
        <f aca="false">M63-K63</f>
        <v>204783.815312838</v>
      </c>
      <c r="O63" s="36" t="n">
        <f aca="false">N63/K63</f>
        <v>0.231394141596427</v>
      </c>
      <c r="P63" s="35" t="n">
        <f aca="false">-C63</f>
        <v>-15000</v>
      </c>
    </row>
    <row r="64" customFormat="false" ht="15" hidden="false" customHeight="false" outlineLevel="0" collapsed="false">
      <c r="A64" s="43" t="n">
        <v>45627</v>
      </c>
      <c r="B64" s="44" t="n">
        <v>411.99</v>
      </c>
      <c r="C64" s="34" t="n">
        <f aca="false">Feltételezések!$B$5</f>
        <v>15000</v>
      </c>
      <c r="D64" s="34" t="n">
        <f aca="false">C64*Feltételezések!$B$6</f>
        <v>52.5</v>
      </c>
      <c r="E64" s="45" t="n">
        <f aca="false">(C64-D64)/B64</f>
        <v>36.2812204179713</v>
      </c>
      <c r="F64" s="46" t="n">
        <f aca="false">Feltételezések!$B$7</f>
        <v>0</v>
      </c>
      <c r="G64" s="45" t="n">
        <f aca="false">MAX(E64-F64,0)</f>
        <v>36.2812204179713</v>
      </c>
      <c r="H64" s="47" t="n">
        <v>37.04</v>
      </c>
      <c r="I64" s="48" t="n">
        <f aca="false">G64/H64</f>
        <v>0.979514590118016</v>
      </c>
      <c r="J64" s="48" t="n">
        <f aca="false">J63+I64</f>
        <v>72.2939342038272</v>
      </c>
      <c r="K64" s="34" t="n">
        <f aca="false">K63+C64</f>
        <v>900000</v>
      </c>
      <c r="L64" s="45" t="n">
        <f aca="false">J64*H64</f>
        <v>2677.76732290976</v>
      </c>
      <c r="M64" s="34" t="n">
        <f aca="false">L64*B64</f>
        <v>1103213.35936559</v>
      </c>
      <c r="N64" s="35" t="n">
        <f aca="false">M64-K64</f>
        <v>203213.359365592</v>
      </c>
      <c r="O64" s="36" t="n">
        <f aca="false">N64/K64</f>
        <v>0.225792621517325</v>
      </c>
      <c r="P64" s="35" t="n">
        <f aca="false">-C64</f>
        <v>-15000</v>
      </c>
    </row>
    <row r="65" customFormat="false" ht="15" hidden="false" customHeight="false" outlineLevel="0" collapsed="false">
      <c r="A65" s="43" t="n">
        <v>45658</v>
      </c>
      <c r="B65" s="44" t="n">
        <v>411.73</v>
      </c>
      <c r="C65" s="34" t="n">
        <f aca="false">Feltételezések!$B$5</f>
        <v>15000</v>
      </c>
      <c r="D65" s="34" t="n">
        <f aca="false">C65*Feltételezések!$B$6</f>
        <v>52.5</v>
      </c>
      <c r="E65" s="45" t="n">
        <f aca="false">(C65-D65)/B65</f>
        <v>36.3041313482136</v>
      </c>
      <c r="F65" s="46" t="n">
        <f aca="false">Feltételezések!$B$7</f>
        <v>0</v>
      </c>
      <c r="G65" s="45" t="n">
        <f aca="false">MAX(E65-F65,0)</f>
        <v>36.3041313482136</v>
      </c>
      <c r="H65" s="47" t="n">
        <v>37.41</v>
      </c>
      <c r="I65" s="48" t="n">
        <f aca="false">G65/H65</f>
        <v>0.97043922342191</v>
      </c>
      <c r="J65" s="48" t="n">
        <f aca="false">J64+I65</f>
        <v>73.2643734272491</v>
      </c>
      <c r="K65" s="34" t="n">
        <f aca="false">K64+C65</f>
        <v>915000</v>
      </c>
      <c r="L65" s="45" t="n">
        <f aca="false">J65*H65</f>
        <v>2740.82020991339</v>
      </c>
      <c r="M65" s="34" t="n">
        <f aca="false">L65*B65</f>
        <v>1128477.90502764</v>
      </c>
      <c r="N65" s="35" t="n">
        <f aca="false">M65-K65</f>
        <v>213477.90502764</v>
      </c>
      <c r="O65" s="36" t="n">
        <f aca="false">N65/K65</f>
        <v>0.233309185822557</v>
      </c>
      <c r="P65" s="35" t="n">
        <f aca="false">-C65</f>
        <v>-15000</v>
      </c>
    </row>
    <row r="66" customFormat="false" ht="15" hidden="false" customHeight="false" outlineLevel="0" collapsed="false">
      <c r="A66" s="43" t="n">
        <v>45689</v>
      </c>
      <c r="B66" s="44" t="n">
        <v>403.13</v>
      </c>
      <c r="C66" s="34" t="n">
        <f aca="false">Feltételezések!$B$5</f>
        <v>15000</v>
      </c>
      <c r="D66" s="34" t="n">
        <f aca="false">C66*Feltételezések!$B$6</f>
        <v>52.5</v>
      </c>
      <c r="E66" s="45" t="n">
        <f aca="false">(C66-D66)/B66</f>
        <v>37.0786098777069</v>
      </c>
      <c r="F66" s="46" t="n">
        <f aca="false">Feltételezések!$B$7</f>
        <v>0</v>
      </c>
      <c r="G66" s="45" t="n">
        <f aca="false">MAX(E66-F66,0)</f>
        <v>37.0786098777069</v>
      </c>
      <c r="H66" s="47" t="n">
        <v>38.25</v>
      </c>
      <c r="I66" s="48" t="n">
        <f aca="false">G66/H66</f>
        <v>0.969375421639397</v>
      </c>
      <c r="J66" s="48" t="n">
        <f aca="false">J65+I66</f>
        <v>74.2337488488885</v>
      </c>
      <c r="K66" s="34" t="n">
        <f aca="false">K65+C66</f>
        <v>930000</v>
      </c>
      <c r="L66" s="45" t="n">
        <f aca="false">J66*H66</f>
        <v>2839.44089346999</v>
      </c>
      <c r="M66" s="34" t="n">
        <f aca="false">L66*B66</f>
        <v>1144663.80738456</v>
      </c>
      <c r="N66" s="35" t="n">
        <f aca="false">M66-K66</f>
        <v>214663.807384556</v>
      </c>
      <c r="O66" s="36" t="n">
        <f aca="false">N66/K66</f>
        <v>0.230821298262963</v>
      </c>
      <c r="P66" s="35" t="n">
        <f aca="false">-C66</f>
        <v>-15000</v>
      </c>
    </row>
    <row r="67" customFormat="false" ht="15" hidden="false" customHeight="false" outlineLevel="0" collapsed="false">
      <c r="A67" s="43" t="n">
        <v>45717</v>
      </c>
      <c r="B67" s="44" t="n">
        <v>399.81</v>
      </c>
      <c r="C67" s="34" t="n">
        <f aca="false">Feltételezések!$B$5</f>
        <v>15000</v>
      </c>
      <c r="D67" s="34" t="n">
        <f aca="false">C67*Feltételezések!$B$6</f>
        <v>52.5</v>
      </c>
      <c r="E67" s="45" t="n">
        <f aca="false">(C67-D67)/B67</f>
        <v>37.386508591581</v>
      </c>
      <c r="F67" s="46" t="n">
        <f aca="false">Feltételezések!$B$7</f>
        <v>0</v>
      </c>
      <c r="G67" s="45" t="n">
        <f aca="false">MAX(E67-F67,0)</f>
        <v>37.386508591581</v>
      </c>
      <c r="H67" s="47" t="n">
        <v>38.37</v>
      </c>
      <c r="I67" s="48" t="n">
        <f aca="false">G67/H67</f>
        <v>0.974368219744097</v>
      </c>
      <c r="J67" s="48" t="n">
        <f aca="false">J66+I67</f>
        <v>75.2081170686326</v>
      </c>
      <c r="K67" s="34" t="n">
        <f aca="false">K66+C67</f>
        <v>945000</v>
      </c>
      <c r="L67" s="45" t="n">
        <f aca="false">J67*H67</f>
        <v>2885.73545192343</v>
      </c>
      <c r="M67" s="34" t="n">
        <f aca="false">L67*B67</f>
        <v>1153745.89103351</v>
      </c>
      <c r="N67" s="35" t="n">
        <f aca="false">M67-K67</f>
        <v>208745.891033508</v>
      </c>
      <c r="O67" s="36" t="n">
        <f aca="false">N67/K67</f>
        <v>0.220895122786781</v>
      </c>
      <c r="P67" s="35" t="n">
        <f aca="false">-C67</f>
        <v>-15000</v>
      </c>
    </row>
    <row r="68" customFormat="false" ht="15" hidden="false" customHeight="false" outlineLevel="0" collapsed="false">
      <c r="A68" s="43" t="n">
        <v>45748</v>
      </c>
      <c r="B68" s="44" t="n">
        <v>406.44</v>
      </c>
      <c r="C68" s="34" t="n">
        <f aca="false">Feltételezések!$B$5</f>
        <v>15000</v>
      </c>
      <c r="D68" s="34" t="n">
        <f aca="false">C68*Feltételezések!$B$6</f>
        <v>52.5</v>
      </c>
      <c r="E68" s="45" t="n">
        <f aca="false">(C68-D68)/B68</f>
        <v>36.7766459994095</v>
      </c>
      <c r="F68" s="46" t="n">
        <f aca="false">Feltételezések!$B$7</f>
        <v>0</v>
      </c>
      <c r="G68" s="45" t="n">
        <f aca="false">MAX(E68-F68,0)</f>
        <v>36.7766459994095</v>
      </c>
      <c r="H68" s="47" t="n">
        <v>37.59</v>
      </c>
      <c r="I68" s="48" t="n">
        <f aca="false">G68/H68</f>
        <v>0.978362490008234</v>
      </c>
      <c r="J68" s="48" t="n">
        <f aca="false">J67+I68</f>
        <v>76.1864795586409</v>
      </c>
      <c r="K68" s="34" t="n">
        <f aca="false">K67+C68</f>
        <v>960000</v>
      </c>
      <c r="L68" s="45" t="n">
        <f aca="false">J68*H68</f>
        <v>2863.84976660931</v>
      </c>
      <c r="M68" s="34" t="n">
        <f aca="false">L68*B68</f>
        <v>1163983.09914069</v>
      </c>
      <c r="N68" s="35" t="n">
        <f aca="false">M68-K68</f>
        <v>203983.099140688</v>
      </c>
      <c r="O68" s="36" t="n">
        <f aca="false">N68/K68</f>
        <v>0.212482394938217</v>
      </c>
      <c r="P68" s="35" t="n">
        <f aca="false">-C68</f>
        <v>-15000</v>
      </c>
    </row>
    <row r="69" customFormat="false" ht="15" hidden="false" customHeight="false" outlineLevel="0" collapsed="false">
      <c r="A69" s="43" t="n">
        <v>45778</v>
      </c>
      <c r="B69" s="44" t="n">
        <v>403.94</v>
      </c>
      <c r="C69" s="34" t="n">
        <f aca="false">Feltételezések!$B$5</f>
        <v>15000</v>
      </c>
      <c r="D69" s="34" t="n">
        <f aca="false">C69*Feltételezések!$B$6</f>
        <v>52.5</v>
      </c>
      <c r="E69" s="45" t="n">
        <f aca="false">(C69-D69)/B69</f>
        <v>37.0042580581275</v>
      </c>
      <c r="F69" s="46" t="n">
        <f aca="false">Feltételezések!$B$7</f>
        <v>0</v>
      </c>
      <c r="G69" s="45" t="n">
        <f aca="false">MAX(E69-F69,0)</f>
        <v>37.0042580581275</v>
      </c>
      <c r="H69" s="47" t="n">
        <v>35.76</v>
      </c>
      <c r="I69" s="48" t="n">
        <f aca="false">G69/H69</f>
        <v>1.03479468842638</v>
      </c>
      <c r="J69" s="48" t="n">
        <f aca="false">J68+I69</f>
        <v>77.2212742470673</v>
      </c>
      <c r="K69" s="34" t="n">
        <f aca="false">K68+C69</f>
        <v>975000</v>
      </c>
      <c r="L69" s="45" t="n">
        <f aca="false">J69*H69</f>
        <v>2761.43276707513</v>
      </c>
      <c r="M69" s="34" t="n">
        <f aca="false">L69*B69</f>
        <v>1115453.15193233</v>
      </c>
      <c r="N69" s="35" t="n">
        <f aca="false">M69-K69</f>
        <v>140453.151932326</v>
      </c>
      <c r="O69" s="36" t="n">
        <f aca="false">N69/K69</f>
        <v>0.144054514802386</v>
      </c>
      <c r="P69" s="35" t="n">
        <f aca="false">-C69</f>
        <v>-15000</v>
      </c>
    </row>
    <row r="70" customFormat="false" ht="15" hidden="false" customHeight="false" outlineLevel="0" collapsed="false">
      <c r="A70" s="43" t="n">
        <v>45809</v>
      </c>
      <c r="B70" s="44" t="n">
        <v>402.08</v>
      </c>
      <c r="C70" s="34" t="n">
        <f aca="false">Feltételezések!$B$5</f>
        <v>15000</v>
      </c>
      <c r="D70" s="34" t="n">
        <f aca="false">C70*Feltételezések!$B$6</f>
        <v>52.5</v>
      </c>
      <c r="E70" s="45" t="n">
        <f aca="false">(C70-D70)/B70</f>
        <v>37.1754377238361</v>
      </c>
      <c r="F70" s="46" t="n">
        <f aca="false">Feltételezések!$B$7</f>
        <v>0</v>
      </c>
      <c r="G70" s="45" t="n">
        <f aca="false">MAX(E70-F70,0)</f>
        <v>37.1754377238361</v>
      </c>
      <c r="H70" s="47" t="n">
        <v>37.46</v>
      </c>
      <c r="I70" s="48" t="n">
        <f aca="false">G70/H70</f>
        <v>0.992403569776723</v>
      </c>
      <c r="J70" s="48" t="n">
        <f aca="false">J69+I70</f>
        <v>78.213677816844</v>
      </c>
      <c r="K70" s="34" t="n">
        <f aca="false">K69+C70</f>
        <v>990000</v>
      </c>
      <c r="L70" s="45" t="n">
        <f aca="false">J70*H70</f>
        <v>2929.88437101898</v>
      </c>
      <c r="M70" s="34" t="n">
        <f aca="false">L70*B70</f>
        <v>1178047.90789931</v>
      </c>
      <c r="N70" s="35" t="n">
        <f aca="false">M70-K70</f>
        <v>188047.90789931</v>
      </c>
      <c r="O70" s="36" t="n">
        <f aca="false">N70/K70</f>
        <v>0.189947381716474</v>
      </c>
      <c r="P70" s="35" t="n">
        <f aca="false">-C70</f>
        <v>-15000</v>
      </c>
    </row>
    <row r="71" customFormat="false" ht="15" hidden="false" customHeight="false" outlineLevel="0" collapsed="false">
      <c r="A71" s="43" t="n">
        <v>45839</v>
      </c>
      <c r="B71" s="44" t="n">
        <v>399.19</v>
      </c>
      <c r="C71" s="34" t="n">
        <f aca="false">Feltételezések!$B$5</f>
        <v>15000</v>
      </c>
      <c r="D71" s="34" t="n">
        <f aca="false">C71*Feltételezések!$B$6</f>
        <v>52.5</v>
      </c>
      <c r="E71" s="45" t="n">
        <f aca="false">(C71-D71)/B71</f>
        <v>37.4445752649114</v>
      </c>
      <c r="F71" s="46" t="n">
        <f aca="false">Feltételezések!$B$7</f>
        <v>0</v>
      </c>
      <c r="G71" s="45" t="n">
        <f aca="false">MAX(E71-F71,0)</f>
        <v>37.4445752649114</v>
      </c>
      <c r="H71" s="47" t="n">
        <v>38.36</v>
      </c>
      <c r="I71" s="48" t="n">
        <f aca="false">G71/H71</f>
        <v>0.976135955811039</v>
      </c>
      <c r="J71" s="48" t="n">
        <f aca="false">J70+I71</f>
        <v>79.189813772655</v>
      </c>
      <c r="K71" s="34" t="n">
        <f aca="false">K70+C71</f>
        <v>1005000</v>
      </c>
      <c r="L71" s="45" t="n">
        <f aca="false">J71*H71</f>
        <v>3037.72125631905</v>
      </c>
      <c r="M71" s="34" t="n">
        <f aca="false">L71*B71</f>
        <v>1212627.94831</v>
      </c>
      <c r="N71" s="35" t="n">
        <f aca="false">M71-K71</f>
        <v>207627.94831</v>
      </c>
      <c r="O71" s="36" t="n">
        <f aca="false">N71/K71</f>
        <v>0.206594973442786</v>
      </c>
      <c r="P71" s="35" t="n">
        <f aca="false">-C71</f>
        <v>-15000</v>
      </c>
    </row>
    <row r="72" customFormat="false" ht="15" hidden="false" customHeight="false" outlineLevel="0" collapsed="false">
      <c r="A72" s="43" t="n">
        <v>45870</v>
      </c>
      <c r="B72" s="44" t="n">
        <v>396.45</v>
      </c>
      <c r="C72" s="34" t="n">
        <f aca="false">Feltételezések!$B$5</f>
        <v>15000</v>
      </c>
      <c r="D72" s="34" t="n">
        <f aca="false">C72*Feltételezések!$B$6</f>
        <v>52.5</v>
      </c>
      <c r="E72" s="45" t="n">
        <f aca="false">(C72-D72)/B72</f>
        <v>37.7033673855467</v>
      </c>
      <c r="F72" s="46" t="n">
        <f aca="false">Feltételezések!$B$7</f>
        <v>0</v>
      </c>
      <c r="G72" s="45" t="n">
        <f aca="false">MAX(E72-F72,0)</f>
        <v>37.7033673855467</v>
      </c>
      <c r="H72" s="47" t="n">
        <v>39.73</v>
      </c>
      <c r="I72" s="48" t="n">
        <f aca="false">G72/H72</f>
        <v>0.94898986623576</v>
      </c>
      <c r="J72" s="48" t="n">
        <f aca="false">J71+I72</f>
        <v>80.1388036388908</v>
      </c>
      <c r="K72" s="34" t="n">
        <f aca="false">K71+C72</f>
        <v>1020000</v>
      </c>
      <c r="L72" s="45" t="n">
        <f aca="false">J72*H72</f>
        <v>3183.91466857313</v>
      </c>
      <c r="M72" s="34" t="n">
        <f aca="false">L72*B72</f>
        <v>1262262.97035582</v>
      </c>
      <c r="N72" s="35" t="n">
        <f aca="false">M72-K72</f>
        <v>242262.970355818</v>
      </c>
      <c r="O72" s="36" t="n">
        <f aca="false">N72/K72</f>
        <v>0.237512716035115</v>
      </c>
      <c r="P72" s="35" t="n">
        <f aca="false">-C72</f>
        <v>-15000</v>
      </c>
    </row>
    <row r="73" customFormat="false" ht="15" hidden="false" customHeight="false" outlineLevel="0" collapsed="false">
      <c r="A73" s="43" t="n">
        <v>45901</v>
      </c>
      <c r="B73" s="44" t="n">
        <v>391.63</v>
      </c>
      <c r="C73" s="34" t="n">
        <f aca="false">Feltételezések!$B$5</f>
        <v>15000</v>
      </c>
      <c r="D73" s="34" t="n">
        <f aca="false">C73*Feltételezések!$B$6</f>
        <v>52.5</v>
      </c>
      <c r="E73" s="45" t="n">
        <f aca="false">(C73-D73)/B73</f>
        <v>38.167402905804</v>
      </c>
      <c r="F73" s="46" t="n">
        <f aca="false">Feltételezések!$B$7</f>
        <v>0</v>
      </c>
      <c r="G73" s="45" t="n">
        <f aca="false">MAX(E73-F73,0)</f>
        <v>38.167402905804</v>
      </c>
      <c r="H73" s="47" t="n">
        <v>40.03</v>
      </c>
      <c r="I73" s="48" t="n">
        <f aca="false">G73/H73</f>
        <v>0.953469970167473</v>
      </c>
      <c r="J73" s="48" t="n">
        <f aca="false">J72+I73</f>
        <v>81.0922736090583</v>
      </c>
      <c r="K73" s="34" t="n">
        <f aca="false">K72+C73</f>
        <v>1035000</v>
      </c>
      <c r="L73" s="45" t="n">
        <f aca="false">J73*H73</f>
        <v>3246.1237125706</v>
      </c>
      <c r="M73" s="34" t="n">
        <f aca="false">L73*B73</f>
        <v>1271279.42955403</v>
      </c>
      <c r="N73" s="35" t="n">
        <f aca="false">M73-K73</f>
        <v>236279.429554025</v>
      </c>
      <c r="O73" s="36" t="n">
        <f aca="false">N73/K73</f>
        <v>0.228289303916932</v>
      </c>
      <c r="P73" s="35" t="n">
        <f aca="false">-C73</f>
        <v>-15000</v>
      </c>
    </row>
    <row r="74" customFormat="false" ht="15" hidden="false" customHeight="false" outlineLevel="0" collapsed="false">
      <c r="A74" s="43" t="n">
        <v>45931</v>
      </c>
      <c r="B74" s="44" t="n">
        <v>389.91</v>
      </c>
      <c r="C74" s="34" t="n">
        <f aca="false">Feltételezések!$B$5</f>
        <v>15000</v>
      </c>
      <c r="D74" s="34" t="n">
        <f aca="false">C74*Feltételezések!$B$6</f>
        <v>52.5</v>
      </c>
      <c r="E74" s="45" t="n">
        <f aca="false">(C74-D74)/B74</f>
        <v>38.3357697930292</v>
      </c>
      <c r="F74" s="46" t="n">
        <f aca="false">Feltételezések!$B$7</f>
        <v>0</v>
      </c>
      <c r="G74" s="45" t="n">
        <f aca="false">MAX(E74-F74,0)</f>
        <v>38.3357697930292</v>
      </c>
      <c r="H74" s="47" t="n">
        <v>42.79</v>
      </c>
      <c r="I74" s="48" t="n">
        <f aca="false">G74/H74</f>
        <v>0.895904879481869</v>
      </c>
      <c r="J74" s="48" t="n">
        <f aca="false">J73+I74</f>
        <v>81.9881784885401</v>
      </c>
      <c r="K74" s="34" t="n">
        <f aca="false">K73+C74</f>
        <v>1050000</v>
      </c>
      <c r="L74" s="45" t="n">
        <f aca="false">J74*H74</f>
        <v>3508.27415752463</v>
      </c>
      <c r="M74" s="34" t="n">
        <f aca="false">L74*B74</f>
        <v>1367911.17676043</v>
      </c>
      <c r="N74" s="35" t="n">
        <f aca="false">M74-K74</f>
        <v>317911.17676043</v>
      </c>
      <c r="O74" s="36" t="n">
        <f aca="false">N74/K74</f>
        <v>0.302772549295647</v>
      </c>
      <c r="P74" s="35" t="n">
        <f aca="false">-C74</f>
        <v>-15000</v>
      </c>
    </row>
    <row r="75" customFormat="false" ht="15" hidden="false" customHeight="false" outlineLevel="0" collapsed="false">
      <c r="A75" s="43" t="n">
        <v>45962</v>
      </c>
      <c r="B75" s="44" t="n">
        <v>384.2</v>
      </c>
      <c r="C75" s="34" t="n">
        <f aca="false">Feltételezések!$B$5</f>
        <v>15000</v>
      </c>
      <c r="D75" s="34" t="n">
        <f aca="false">C75*Feltételezések!$B$6</f>
        <v>52.5</v>
      </c>
      <c r="E75" s="45" t="n">
        <f aca="false">(C75-D75)/B75</f>
        <v>38.9055179593962</v>
      </c>
      <c r="F75" s="46" t="n">
        <f aca="false">Feltételezések!$B$7</f>
        <v>0</v>
      </c>
      <c r="G75" s="45" t="n">
        <f aca="false">MAX(E75-F75,0)</f>
        <v>38.9055179593962</v>
      </c>
      <c r="H75" s="47" t="n">
        <v>45</v>
      </c>
      <c r="I75" s="48" t="n">
        <f aca="false">G75/H75</f>
        <v>0.864567065764359</v>
      </c>
      <c r="J75" s="48" t="n">
        <f aca="false">J74+I75</f>
        <v>82.8527455543045</v>
      </c>
      <c r="K75" s="34" t="n">
        <f aca="false">K74+C75</f>
        <v>1065000</v>
      </c>
      <c r="L75" s="45" t="n">
        <f aca="false">J75*H75</f>
        <v>3728.3735499437</v>
      </c>
      <c r="M75" s="34" t="n">
        <f aca="false">L75*B75</f>
        <v>1432441.11788837</v>
      </c>
      <c r="N75" s="35" t="n">
        <f aca="false">M75-K75</f>
        <v>367441.117888371</v>
      </c>
      <c r="O75" s="36" t="n">
        <f aca="false">N75/K75</f>
        <v>0.345015134167484</v>
      </c>
      <c r="P75" s="35" t="n">
        <f aca="false">-C75</f>
        <v>-15000</v>
      </c>
    </row>
    <row r="76" customFormat="false" ht="15" hidden="false" customHeight="false" outlineLevel="0" collapsed="false">
      <c r="A76" s="43" t="n">
        <v>45992</v>
      </c>
      <c r="B76" s="44" t="n">
        <v>384.97</v>
      </c>
      <c r="C76" s="34" t="n">
        <f aca="false">Feltételezések!$B$5</f>
        <v>15000</v>
      </c>
      <c r="D76" s="34" t="n">
        <f aca="false">C76*Feltételezések!$B$6</f>
        <v>52.5</v>
      </c>
      <c r="E76" s="45" t="n">
        <f aca="false">(C76-D76)/B76</f>
        <v>38.8277008598073</v>
      </c>
      <c r="F76" s="46" t="n">
        <f aca="false">Feltételezések!$B$7</f>
        <v>0</v>
      </c>
      <c r="G76" s="45" t="n">
        <f aca="false">MAX(E76-F76,0)</f>
        <v>38.8277008598073</v>
      </c>
      <c r="H76" s="47" t="n">
        <v>43.61</v>
      </c>
      <c r="I76" s="48" t="n">
        <f aca="false">G76/H76</f>
        <v>0.890339391419566</v>
      </c>
      <c r="J76" s="48" t="n">
        <f aca="false">J75+I76</f>
        <v>83.7430849457241</v>
      </c>
      <c r="K76" s="34" t="n">
        <f aca="false">K75+C76</f>
        <v>1080000</v>
      </c>
      <c r="L76" s="45" t="n">
        <f aca="false">J76*H76</f>
        <v>3652.03593448303</v>
      </c>
      <c r="M76" s="34" t="n">
        <f aca="false">L76*B76</f>
        <v>1405924.27369793</v>
      </c>
      <c r="N76" s="35" t="n">
        <f aca="false">M76-K76</f>
        <v>325924.273697931</v>
      </c>
      <c r="O76" s="36" t="n">
        <f aca="false">N76/K76</f>
        <v>0.301781734905491</v>
      </c>
      <c r="P76" s="35" t="n">
        <f aca="false">-C76</f>
        <v>-15000</v>
      </c>
    </row>
    <row r="77" customFormat="false" ht="15" hidden="false" customHeight="false" outlineLevel="0" collapsed="false">
      <c r="A77" s="43" t="n">
        <v>46023</v>
      </c>
      <c r="B77" s="44" t="n">
        <v>384.18</v>
      </c>
      <c r="C77" s="34" t="n">
        <f aca="false">Feltételezések!$B$5</f>
        <v>15000</v>
      </c>
      <c r="D77" s="34" t="n">
        <f aca="false">C77*Feltételezések!$B$6</f>
        <v>52.5</v>
      </c>
      <c r="E77" s="45" t="n">
        <f aca="false">(C77-D77)/B77</f>
        <v>38.9075433390598</v>
      </c>
      <c r="F77" s="46" t="n">
        <f aca="false">Feltételezések!$B$7</f>
        <v>0</v>
      </c>
      <c r="G77" s="45" t="n">
        <f aca="false">MAX(E77-F77,0)</f>
        <v>38.9075433390598</v>
      </c>
      <c r="H77" s="47" t="n">
        <v>44.56</v>
      </c>
      <c r="I77" s="48" t="n">
        <f aca="false">G77/H77</f>
        <v>0.873149536334376</v>
      </c>
      <c r="J77" s="48" t="n">
        <f aca="false">J76+I77</f>
        <v>84.6162344820585</v>
      </c>
      <c r="K77" s="34" t="n">
        <f aca="false">K76+C77</f>
        <v>1095000</v>
      </c>
      <c r="L77" s="45" t="n">
        <f aca="false">J77*H77</f>
        <v>3770.49940852052</v>
      </c>
      <c r="M77" s="34" t="n">
        <f aca="false">L77*B77</f>
        <v>1448550.46276542</v>
      </c>
      <c r="N77" s="35" t="n">
        <f aca="false">M77-K77</f>
        <v>353550.462765415</v>
      </c>
      <c r="O77" s="36" t="n">
        <f aca="false">N77/K77</f>
        <v>0.322877134945585</v>
      </c>
      <c r="P77" s="35" t="n">
        <f aca="false">-C77</f>
        <v>-15000</v>
      </c>
    </row>
    <row r="78" customFormat="false" ht="15" hidden="false" customHeight="false" outlineLevel="0" collapsed="false">
      <c r="A78" s="43" t="n">
        <v>46054</v>
      </c>
      <c r="B78" s="44" t="n">
        <v>378.61</v>
      </c>
      <c r="C78" s="34" t="n">
        <f aca="false">Feltételezések!$B$5</f>
        <v>15000</v>
      </c>
      <c r="D78" s="34" t="n">
        <f aca="false">C78*Feltételezések!$B$6</f>
        <v>52.5</v>
      </c>
      <c r="E78" s="45" t="n">
        <f aca="false">(C78-D78)/B78</f>
        <v>39.4799397797206</v>
      </c>
      <c r="F78" s="46" t="n">
        <f aca="false">Feltételezések!$B$7</f>
        <v>0</v>
      </c>
      <c r="G78" s="45" t="n">
        <f aca="false">MAX(E78-F78,0)</f>
        <v>39.4799397797206</v>
      </c>
      <c r="H78" s="47" t="n">
        <v>47.71</v>
      </c>
      <c r="I78" s="48" t="n">
        <f aca="false">G78/H78</f>
        <v>0.827498213785801</v>
      </c>
      <c r="J78" s="48" t="n">
        <f aca="false">J77+I78</f>
        <v>85.4437326958443</v>
      </c>
      <c r="K78" s="34" t="n">
        <f aca="false">K77+C78</f>
        <v>1110000</v>
      </c>
      <c r="L78" s="45" t="n">
        <f aca="false">J78*H78</f>
        <v>4076.52048691873</v>
      </c>
      <c r="M78" s="34" t="n">
        <f aca="false">L78*B78</f>
        <v>1543411.4215523</v>
      </c>
      <c r="N78" s="35" t="n">
        <f aca="false">M78-K78</f>
        <v>433411.4215523</v>
      </c>
      <c r="O78" s="36" t="n">
        <f aca="false">N78/K78</f>
        <v>0.390460740137207</v>
      </c>
      <c r="P78" s="35" t="n">
        <f aca="false">-C78</f>
        <v>-15000</v>
      </c>
    </row>
    <row r="79" customFormat="false" ht="15" hidden="false" customHeight="false" outlineLevel="0" collapsed="false">
      <c r="A79" s="43" t="n">
        <v>46082</v>
      </c>
      <c r="B79" s="44" t="n">
        <v>389.19</v>
      </c>
      <c r="C79" s="34" t="n">
        <f aca="false">Feltételezések!$B$5</f>
        <v>15000</v>
      </c>
      <c r="D79" s="34" t="n">
        <f aca="false">C79*Feltételezések!$B$6</f>
        <v>52.5</v>
      </c>
      <c r="E79" s="45" t="n">
        <f aca="false">(C79-D79)/B79</f>
        <v>38.4066908193941</v>
      </c>
      <c r="F79" s="46" t="n">
        <f aca="false">Feltételezések!$B$7</f>
        <v>0</v>
      </c>
      <c r="G79" s="45" t="n">
        <f aca="false">MAX(E79-F79,0)</f>
        <v>38.4066908193941</v>
      </c>
      <c r="H79" s="47" t="n">
        <v>50.82</v>
      </c>
      <c r="I79" s="48" t="n">
        <f aca="false">G79/H79</f>
        <v>0.755739685544945</v>
      </c>
      <c r="J79" s="48" t="n">
        <f aca="false">J78+I79</f>
        <v>86.1994723813892</v>
      </c>
      <c r="K79" s="34" t="n">
        <f aca="false">K78+C79</f>
        <v>1125000</v>
      </c>
      <c r="L79" s="45" t="n">
        <f aca="false">J79*H79</f>
        <v>4380.6571864222</v>
      </c>
      <c r="M79" s="34" t="n">
        <f aca="false">L79*B79</f>
        <v>1704907.97038366</v>
      </c>
      <c r="N79" s="35" t="n">
        <f aca="false">M79-K79</f>
        <v>579907.970383656</v>
      </c>
      <c r="O79" s="36" t="n">
        <f aca="false">N79/K79</f>
        <v>0.515473751452138</v>
      </c>
      <c r="P79" s="35" t="n">
        <f aca="false">-C79</f>
        <v>-15000</v>
      </c>
    </row>
    <row r="80" customFormat="false" ht="15" hidden="false" customHeight="false" outlineLevel="0" collapsed="false">
      <c r="A80" s="43" t="n">
        <v>46113</v>
      </c>
      <c r="B80" s="44" t="n">
        <v>368.96</v>
      </c>
      <c r="C80" s="34" t="n">
        <f aca="false">Feltételezések!$B$5</f>
        <v>15000</v>
      </c>
      <c r="D80" s="34" t="n">
        <f aca="false">C80*Feltételezések!$B$6</f>
        <v>52.5</v>
      </c>
      <c r="E80" s="45" t="n">
        <f aca="false">(C80-D80)/B80</f>
        <v>40.5125216825672</v>
      </c>
      <c r="F80" s="46" t="n">
        <f aca="false">Feltételezések!$B$7</f>
        <v>0</v>
      </c>
      <c r="G80" s="45" t="n">
        <f aca="false">MAX(E80-F80,0)</f>
        <v>40.5125216825672</v>
      </c>
      <c r="H80" s="47" t="n">
        <v>46.88</v>
      </c>
      <c r="I80" s="48" t="n">
        <f aca="false">G80/H80</f>
        <v>0.864174950566707</v>
      </c>
      <c r="J80" s="48" t="n">
        <f aca="false">J79+I80</f>
        <v>87.0636473319559</v>
      </c>
      <c r="K80" s="34" t="n">
        <f aca="false">K79+C80</f>
        <v>1140000</v>
      </c>
      <c r="L80" s="45" t="n">
        <f aca="false">J80*H80</f>
        <v>4081.54378692209</v>
      </c>
      <c r="M80" s="34" t="n">
        <f aca="false">L80*B80</f>
        <v>1505926.39562278</v>
      </c>
      <c r="N80" s="35" t="n">
        <f aca="false">M80-K80</f>
        <v>365926.395622775</v>
      </c>
      <c r="O80" s="36" t="n">
        <f aca="false">N80/K80</f>
        <v>0.320988066335768</v>
      </c>
      <c r="P80" s="35" t="n">
        <f aca="false">-C80</f>
        <v>-15000</v>
      </c>
    </row>
    <row r="81" customFormat="false" ht="15" hidden="false" customHeight="false" outlineLevel="0" collapsed="false">
      <c r="A81" s="43" t="n">
        <v>46143</v>
      </c>
      <c r="B81" s="44" t="n">
        <v>358.23</v>
      </c>
      <c r="C81" s="34" t="n">
        <f aca="false">Feltételezések!$B$5</f>
        <v>15000</v>
      </c>
      <c r="D81" s="34" t="n">
        <f aca="false">C81*Feltételezések!$B$6</f>
        <v>52.5</v>
      </c>
      <c r="E81" s="45" t="n">
        <f aca="false">(C81-D81)/B81</f>
        <v>41.7259860983167</v>
      </c>
      <c r="F81" s="46" t="n">
        <f aca="false">Feltételezések!$B$7</f>
        <v>0</v>
      </c>
      <c r="G81" s="45" t="n">
        <f aca="false">MAX(E81-F81,0)</f>
        <v>41.7259860983167</v>
      </c>
      <c r="H81" s="47" t="n">
        <v>51.72</v>
      </c>
      <c r="I81" s="48" t="n">
        <f aca="false">G81/H81</f>
        <v>0.806766939255931</v>
      </c>
      <c r="J81" s="48" t="n">
        <f aca="false">J80+I81</f>
        <v>87.8704142712118</v>
      </c>
      <c r="K81" s="34" t="n">
        <f aca="false">K80+C81</f>
        <v>1155000</v>
      </c>
      <c r="L81" s="45" t="n">
        <f aca="false">J81*H81</f>
        <v>4544.65782610708</v>
      </c>
      <c r="M81" s="34" t="n">
        <f aca="false">L81*B81</f>
        <v>1628032.77304634</v>
      </c>
      <c r="N81" s="35" t="n">
        <f aca="false">M81-K81</f>
        <v>473032.773046338</v>
      </c>
      <c r="O81" s="36" t="n">
        <f aca="false">N81/K81</f>
        <v>0.409552184455704</v>
      </c>
      <c r="P81" s="35" t="n">
        <f aca="false">-C81</f>
        <v>-15000</v>
      </c>
    </row>
    <row r="82" customFormat="false" ht="15" hidden="false" customHeight="false" outlineLevel="0" collapsed="false">
      <c r="A82" s="43" t="n">
        <v>46174</v>
      </c>
      <c r="B82" s="44" t="n">
        <v>353.94</v>
      </c>
      <c r="C82" s="34" t="n">
        <f aca="false">Feltételezések!$B$5</f>
        <v>15000</v>
      </c>
      <c r="D82" s="34" t="n">
        <f aca="false">C82*Feltételezések!$B$6</f>
        <v>52.5</v>
      </c>
      <c r="E82" s="45" t="n">
        <f aca="false">(C82-D82)/B82</f>
        <v>42.231734192236</v>
      </c>
      <c r="F82" s="46" t="n">
        <f aca="false">Feltételezések!$B$7</f>
        <v>0</v>
      </c>
      <c r="G82" s="45" t="n">
        <f aca="false">MAX(E82-F82,0)</f>
        <v>42.231734192236</v>
      </c>
      <c r="H82" s="47" t="n">
        <v>57</v>
      </c>
      <c r="I82" s="48" t="n">
        <f aca="false">G82/H82</f>
        <v>0.740907617407649</v>
      </c>
      <c r="J82" s="48" t="n">
        <f aca="false">J81+I82</f>
        <v>88.6113218886195</v>
      </c>
      <c r="K82" s="34" t="n">
        <f aca="false">K81+C82</f>
        <v>1170000</v>
      </c>
      <c r="L82" s="45" t="n">
        <f aca="false">J82*H82</f>
        <v>5050.84534765131</v>
      </c>
      <c r="M82" s="34" t="n">
        <f aca="false">L82*B82</f>
        <v>1787696.20234771</v>
      </c>
      <c r="N82" s="35" t="n">
        <f aca="false">M82-K82</f>
        <v>617696.202347705</v>
      </c>
      <c r="O82" s="36" t="n">
        <f aca="false">N82/K82</f>
        <v>0.527945472092055</v>
      </c>
      <c r="P82" s="35" t="n">
        <f aca="false">-C82</f>
        <v>-15000</v>
      </c>
    </row>
    <row r="83" customFormat="false" ht="15" hidden="false" customHeight="false" outlineLevel="0" collapsed="false">
      <c r="A83" s="43" t="n">
        <v>46204</v>
      </c>
      <c r="B83" s="44" t="n">
        <v>359.47</v>
      </c>
      <c r="C83" s="34" t="n">
        <f aca="false">Feltételezések!$B$5</f>
        <v>15000</v>
      </c>
      <c r="D83" s="34" t="n">
        <f aca="false">C83*Feltételezések!$B$6</f>
        <v>52.5</v>
      </c>
      <c r="E83" s="45" t="n">
        <f aca="false">(C83-D83)/B83</f>
        <v>41.5820513533814</v>
      </c>
      <c r="F83" s="46" t="n">
        <f aca="false">Feltételezések!$B$7</f>
        <v>0</v>
      </c>
      <c r="G83" s="45" t="n">
        <f aca="false">MAX(E83-F83,0)</f>
        <v>41.5820513533814</v>
      </c>
      <c r="H83" s="47" t="n">
        <v>56.78</v>
      </c>
      <c r="I83" s="48" t="n">
        <f aca="false">G83/H83</f>
        <v>0.732336233768605</v>
      </c>
      <c r="J83" s="48" t="n">
        <f aca="false">J82+I83</f>
        <v>89.3436581223881</v>
      </c>
      <c r="K83" s="34" t="n">
        <f aca="false">K82+C83</f>
        <v>1185000</v>
      </c>
      <c r="L83" s="45" t="n">
        <f aca="false">J83*H83</f>
        <v>5072.9329081892</v>
      </c>
      <c r="M83" s="34" t="n">
        <f aca="false">L83*B83</f>
        <v>1823567.19250677</v>
      </c>
      <c r="N83" s="35" t="n">
        <f aca="false">M83-K83</f>
        <v>638567.19250677</v>
      </c>
      <c r="O83" s="36" t="n">
        <f aca="false">N83/K83</f>
        <v>0.538875267938203</v>
      </c>
      <c r="P83" s="35" t="n">
        <f aca="false">-C83</f>
        <v>-15000</v>
      </c>
    </row>
    <row r="84" customFormat="false" ht="15" hidden="false" customHeight="false" outlineLevel="0" collapsed="false">
      <c r="A84" s="43" t="n">
        <v>46235</v>
      </c>
      <c r="B84" s="44" t="n">
        <v>363.38</v>
      </c>
      <c r="C84" s="34" t="n">
        <f aca="false">Feltételezések!$B$5</f>
        <v>15000</v>
      </c>
      <c r="D84" s="34" t="n">
        <f aca="false">C84*Feltételezések!$B$6</f>
        <v>52.5</v>
      </c>
      <c r="E84" s="45" t="n">
        <f aca="false">(C84-D84)/B84</f>
        <v>41.1346249105619</v>
      </c>
      <c r="F84" s="46" t="n">
        <f aca="false">Feltételezések!$B$7</f>
        <v>0</v>
      </c>
      <c r="G84" s="45" t="n">
        <f aca="false">MAX(E84-F84,0)</f>
        <v>41.1346249105619</v>
      </c>
      <c r="H84" s="47" t="n">
        <v>54.58</v>
      </c>
      <c r="I84" s="48" t="n">
        <f aca="false">G84/H84</f>
        <v>0.753657473627005</v>
      </c>
      <c r="J84" s="48" t="n">
        <f aca="false">J83+I84</f>
        <v>90.0973155960151</v>
      </c>
      <c r="K84" s="34" t="n">
        <f aca="false">K83+C84</f>
        <v>1200000</v>
      </c>
      <c r="L84" s="45" t="n">
        <f aca="false">J84*H84</f>
        <v>4917.5114852305</v>
      </c>
      <c r="M84" s="34" t="n">
        <f aca="false">L84*B84</f>
        <v>1786925.32350306</v>
      </c>
      <c r="N84" s="35" t="n">
        <f aca="false">M84-K84</f>
        <v>586925.32350306</v>
      </c>
      <c r="O84" s="36" t="n">
        <f aca="false">N84/K84</f>
        <v>0.48910443625255</v>
      </c>
      <c r="P84" s="35" t="n">
        <f aca="false">-C84</f>
        <v>-15000</v>
      </c>
    </row>
    <row r="85" customFormat="false" ht="15" hidden="false" customHeight="false" outlineLevel="0" collapsed="false">
      <c r="A85" s="43" t="n">
        <v>46266</v>
      </c>
      <c r="B85" s="44" t="n">
        <v>364.93</v>
      </c>
      <c r="C85" s="34" t="n">
        <f aca="false">Feltételezések!$B$5</f>
        <v>15000</v>
      </c>
      <c r="D85" s="34" t="n">
        <f aca="false">C85*Feltételezések!$B$6</f>
        <v>52.5</v>
      </c>
      <c r="E85" s="45" t="n">
        <f aca="false">(C85-D85)/B85</f>
        <v>40.959910119749</v>
      </c>
      <c r="F85" s="46" t="n">
        <f aca="false">Feltételezések!$B$7</f>
        <v>0</v>
      </c>
      <c r="G85" s="45" t="n">
        <f aca="false">MAX(E85-F85,0)</f>
        <v>40.959910119749</v>
      </c>
      <c r="H85" s="47" t="n">
        <v>56.16</v>
      </c>
      <c r="I85" s="48" t="n">
        <f aca="false">G85/H85</f>
        <v>0.729343128912909</v>
      </c>
      <c r="J85" s="48" t="n">
        <f aca="false">J84+I85</f>
        <v>90.826658724928</v>
      </c>
      <c r="K85" s="34" t="n">
        <f aca="false">K84+C85</f>
        <v>1215000</v>
      </c>
      <c r="L85" s="45" t="n">
        <f aca="false">J85*H85</f>
        <v>5100.82515399196</v>
      </c>
      <c r="M85" s="34" t="n">
        <f aca="false">L85*B85</f>
        <v>1861444.12344628</v>
      </c>
      <c r="N85" s="35" t="n">
        <f aca="false">M85-K85</f>
        <v>646444.123446285</v>
      </c>
      <c r="O85" s="36" t="n">
        <f aca="false">N85/K85</f>
        <v>0.532052776499</v>
      </c>
      <c r="P85" s="35" t="n">
        <f aca="false">-C85</f>
        <v>-15000</v>
      </c>
    </row>
    <row r="86" customFormat="false" ht="15" hidden="false" customHeight="false" outlineLevel="0" collapsed="false">
      <c r="A86" s="43" t="n">
        <v>46296</v>
      </c>
      <c r="B86" s="44" t="n">
        <v>363.88</v>
      </c>
      <c r="C86" s="34" t="n">
        <f aca="false">Feltételezések!$B$5</f>
        <v>15000</v>
      </c>
      <c r="D86" s="34" t="n">
        <f aca="false">C86*Feltételezések!$B$6</f>
        <v>52.5</v>
      </c>
      <c r="E86" s="45" t="n">
        <f aca="false">(C86-D86)/B86</f>
        <v>41.0781026712103</v>
      </c>
      <c r="F86" s="46" t="n">
        <f aca="false">Feltételezések!$B$7</f>
        <v>0</v>
      </c>
      <c r="G86" s="45" t="n">
        <f aca="false">MAX(E86-F86,0)</f>
        <v>41.0781026712103</v>
      </c>
      <c r="H86" s="47" t="n">
        <v>57.16</v>
      </c>
      <c r="I86" s="48" t="n">
        <f aca="false">G86/H86</f>
        <v>0.718651201385764</v>
      </c>
      <c r="J86" s="48" t="n">
        <f aca="false">J85+I86</f>
        <v>91.5453099263138</v>
      </c>
      <c r="K86" s="34" t="n">
        <f aca="false">K85+C86</f>
        <v>1230000</v>
      </c>
      <c r="L86" s="45" t="n">
        <f aca="false">J86*H86</f>
        <v>5232.7299153881</v>
      </c>
      <c r="M86" s="34" t="n">
        <f aca="false">L86*B86</f>
        <v>1904085.76161142</v>
      </c>
      <c r="N86" s="35" t="n">
        <f aca="false">M86-K86</f>
        <v>674085.76161142</v>
      </c>
      <c r="O86" s="36" t="n">
        <f aca="false">N86/K86</f>
        <v>0.54803720456213</v>
      </c>
      <c r="P86" s="35" t="n">
        <f aca="false">-C86</f>
        <v>-15000</v>
      </c>
    </row>
    <row r="87" customFormat="false" ht="15" hidden="false" customHeight="false" outlineLevel="0" collapsed="false">
      <c r="A87" s="51" t="n">
        <f aca="false">Feltételezések!$B$10</f>
        <v>46311</v>
      </c>
      <c r="B87" s="52" t="n">
        <f aca="false">Feltételezések!$B$9</f>
        <v>363.08</v>
      </c>
      <c r="C87" s="53" t="s">
        <v>266</v>
      </c>
      <c r="D87" s="54"/>
      <c r="E87" s="55"/>
      <c r="F87" s="52"/>
      <c r="G87" s="55"/>
      <c r="H87" s="56" t="n">
        <v>54.22</v>
      </c>
      <c r="I87" s="57"/>
      <c r="J87" s="57" t="n">
        <f aca="false">J86</f>
        <v>91.5453099263138</v>
      </c>
      <c r="K87" s="54" t="n">
        <f aca="false">K86</f>
        <v>1230000</v>
      </c>
      <c r="L87" s="55" t="n">
        <f aca="false">J87*H87</f>
        <v>4963.58670420473</v>
      </c>
      <c r="M87" s="54" t="n">
        <f aca="false">L87*B87</f>
        <v>1802179.06056265</v>
      </c>
      <c r="N87" s="58" t="n">
        <f aca="false">M87-K87</f>
        <v>572179.060562654</v>
      </c>
      <c r="O87" s="59" t="n">
        <f aca="false">N87/K87</f>
        <v>0.465186228099719</v>
      </c>
      <c r="P87" s="58" t="n">
        <f aca="false">M87</f>
        <v>1802179.06056265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90"/>
  </cols>
  <sheetData>
    <row r="1" customFormat="false" ht="19.7" hidden="false" customHeight="false" outlineLevel="0" collapsed="false">
      <c r="A1" s="1" t="s">
        <v>273</v>
      </c>
    </row>
    <row r="2" customFormat="false" ht="15" hidden="false" customHeight="false" outlineLevel="0" collapsed="false">
      <c r="A2" s="2" t="s">
        <v>274</v>
      </c>
    </row>
    <row r="4" customFormat="false" ht="15" hidden="false" customHeight="false" outlineLevel="0" collapsed="false">
      <c r="A4" s="3" t="s">
        <v>275</v>
      </c>
      <c r="B4" s="3" t="s">
        <v>276</v>
      </c>
      <c r="C4" s="3" t="s">
        <v>277</v>
      </c>
    </row>
    <row r="5" customFormat="false" ht="15" hidden="false" customHeight="false" outlineLevel="0" collapsed="false">
      <c r="A5" s="60" t="s">
        <v>278</v>
      </c>
      <c r="B5" s="61" t="n">
        <v>15000</v>
      </c>
      <c r="C5" s="62" t="s">
        <v>279</v>
      </c>
    </row>
    <row r="6" customFormat="false" ht="15" hidden="false" customHeight="false" outlineLevel="0" collapsed="false">
      <c r="A6" s="60" t="s">
        <v>280</v>
      </c>
      <c r="B6" s="63" t="n">
        <v>0.0035</v>
      </c>
      <c r="C6" s="62" t="s">
        <v>281</v>
      </c>
    </row>
    <row r="7" customFormat="false" ht="15" hidden="false" customHeight="false" outlineLevel="0" collapsed="false">
      <c r="A7" s="60" t="s">
        <v>282</v>
      </c>
      <c r="B7" s="64" t="n">
        <v>0</v>
      </c>
      <c r="C7" s="62" t="s">
        <v>283</v>
      </c>
    </row>
    <row r="8" customFormat="false" ht="15" hidden="false" customHeight="false" outlineLevel="0" collapsed="false">
      <c r="A8" s="60" t="s">
        <v>284</v>
      </c>
      <c r="B8" s="64" t="n">
        <v>1</v>
      </c>
      <c r="C8" s="62" t="s">
        <v>285</v>
      </c>
    </row>
    <row r="9" customFormat="false" ht="15" hidden="false" customHeight="false" outlineLevel="0" collapsed="false">
      <c r="A9" s="60" t="s">
        <v>286</v>
      </c>
      <c r="B9" s="64" t="n">
        <v>363.08</v>
      </c>
      <c r="C9" s="62" t="s">
        <v>287</v>
      </c>
    </row>
    <row r="10" customFormat="false" ht="15" hidden="false" customHeight="false" outlineLevel="0" collapsed="false">
      <c r="A10" s="60" t="s">
        <v>288</v>
      </c>
      <c r="B10" s="65" t="n">
        <v>46311</v>
      </c>
      <c r="C10" s="62" t="s">
        <v>289</v>
      </c>
    </row>
    <row r="11" customFormat="false" ht="15" hidden="false" customHeight="false" outlineLevel="0" collapsed="false">
      <c r="A11" s="60" t="s">
        <v>290</v>
      </c>
      <c r="B11" s="66" t="n">
        <v>0.15</v>
      </c>
      <c r="C11" s="62" t="s">
        <v>291</v>
      </c>
    </row>
    <row r="12" customFormat="false" ht="15" hidden="false" customHeight="false" outlineLevel="0" collapsed="false">
      <c r="A12" s="60" t="s">
        <v>292</v>
      </c>
      <c r="B12" s="66" t="n">
        <v>0.13</v>
      </c>
      <c r="C12" s="62" t="s">
        <v>293</v>
      </c>
    </row>
    <row r="15" customFormat="false" ht="15" hidden="false" customHeight="false" outlineLevel="0" collapsed="false">
      <c r="A15" s="67" t="s">
        <v>294</v>
      </c>
    </row>
    <row r="16" customFormat="false" ht="15" hidden="false" customHeight="false" outlineLevel="0" collapsed="false">
      <c r="A16" s="68" t="s">
        <v>295</v>
      </c>
    </row>
    <row r="17" customFormat="false" ht="15" hidden="false" customHeight="false" outlineLevel="0" collapsed="false">
      <c r="A17" s="68" t="s">
        <v>296</v>
      </c>
    </row>
    <row r="18" customFormat="false" ht="15" hidden="false" customHeight="false" outlineLevel="0" collapsed="false">
      <c r="A18" s="68" t="s">
        <v>297</v>
      </c>
    </row>
    <row r="19" customFormat="false" ht="15" hidden="false" customHeight="false" outlineLevel="0" collapsed="false">
      <c r="A19" s="68" t="s">
        <v>298</v>
      </c>
    </row>
    <row r="20" customFormat="false" ht="15" hidden="false" customHeight="false" outlineLevel="0" collapsed="false">
      <c r="A20" s="68" t="s">
        <v>299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6" min="1" style="0" width="16"/>
    <col collapsed="false" customWidth="true" hidden="false" outlineLevel="0" max="29" min="27" style="0" width="50"/>
    <col collapsed="false" customWidth="true" hidden="false" outlineLevel="0" max="31" min="30" style="0" width="16"/>
  </cols>
  <sheetData>
    <row r="1" customFormat="false" ht="19.7" hidden="false" customHeight="false" outlineLevel="0" collapsed="false">
      <c r="A1" s="1" t="s">
        <v>300</v>
      </c>
    </row>
    <row r="2" customFormat="false" ht="15" hidden="false" customHeight="false" outlineLevel="0" collapsed="false">
      <c r="A2" s="2" t="s">
        <v>301</v>
      </c>
    </row>
    <row r="4" customFormat="false" ht="39.55" hidden="false" customHeight="false" outlineLevel="0" collapsed="false">
      <c r="A4" s="33" t="s">
        <v>302</v>
      </c>
      <c r="B4" s="33" t="s">
        <v>2</v>
      </c>
      <c r="C4" s="33" t="s">
        <v>303</v>
      </c>
      <c r="D4" s="33" t="s">
        <v>50</v>
      </c>
      <c r="E4" s="33" t="s">
        <v>304</v>
      </c>
      <c r="F4" s="33" t="s">
        <v>54</v>
      </c>
      <c r="G4" s="33" t="s">
        <v>305</v>
      </c>
      <c r="H4" s="33" t="s">
        <v>58</v>
      </c>
      <c r="I4" s="33" t="s">
        <v>6</v>
      </c>
      <c r="J4" s="33" t="s">
        <v>5</v>
      </c>
      <c r="K4" s="33" t="s">
        <v>65</v>
      </c>
      <c r="L4" s="33" t="s">
        <v>66</v>
      </c>
      <c r="M4" s="33" t="s">
        <v>306</v>
      </c>
      <c r="N4" s="33" t="s">
        <v>62</v>
      </c>
      <c r="O4" s="33" t="s">
        <v>59</v>
      </c>
      <c r="P4" s="33" t="s">
        <v>67</v>
      </c>
      <c r="Q4" s="33" t="s">
        <v>68</v>
      </c>
      <c r="R4" s="33" t="s">
        <v>69</v>
      </c>
      <c r="S4" s="33" t="s">
        <v>70</v>
      </c>
      <c r="T4" s="33" t="s">
        <v>49</v>
      </c>
      <c r="U4" s="33" t="s">
        <v>51</v>
      </c>
      <c r="V4" s="33" t="s">
        <v>53</v>
      </c>
      <c r="W4" s="33" t="s">
        <v>55</v>
      </c>
      <c r="X4" s="33" t="s">
        <v>57</v>
      </c>
      <c r="Y4" s="33" t="s">
        <v>14</v>
      </c>
      <c r="Z4" s="33" t="s">
        <v>60</v>
      </c>
      <c r="AA4" s="33" t="s">
        <v>307</v>
      </c>
      <c r="AB4" s="33" t="s">
        <v>74</v>
      </c>
      <c r="AC4" s="33" t="s">
        <v>75</v>
      </c>
      <c r="AD4" s="33" t="s">
        <v>71</v>
      </c>
      <c r="AE4" s="33" t="s">
        <v>72</v>
      </c>
    </row>
    <row r="5" customFormat="false" ht="53.7" hidden="false" customHeight="false" outlineLevel="0" collapsed="false">
      <c r="A5" s="69" t="s">
        <v>45</v>
      </c>
      <c r="B5" s="69" t="s">
        <v>17</v>
      </c>
      <c r="C5" s="69" t="s">
        <v>18</v>
      </c>
      <c r="D5" s="69" t="s">
        <v>308</v>
      </c>
      <c r="E5" s="69" t="s">
        <v>19</v>
      </c>
      <c r="F5" s="69" t="s">
        <v>309</v>
      </c>
      <c r="G5" s="69" t="s">
        <v>310</v>
      </c>
      <c r="H5" s="69" t="s">
        <v>311</v>
      </c>
      <c r="I5" s="69" t="n">
        <v>647</v>
      </c>
      <c r="J5" s="70" t="n">
        <v>0.0018</v>
      </c>
      <c r="K5" s="69" t="s">
        <v>312</v>
      </c>
      <c r="L5" s="69" t="s">
        <v>313</v>
      </c>
      <c r="M5" s="71" t="n">
        <v>44153</v>
      </c>
      <c r="N5" s="69" t="s">
        <v>314</v>
      </c>
      <c r="O5" s="69" t="s">
        <v>315</v>
      </c>
      <c r="P5" s="69" t="s">
        <v>316</v>
      </c>
      <c r="Q5" s="69" t="s">
        <v>317</v>
      </c>
      <c r="R5" s="69" t="n">
        <v>85</v>
      </c>
      <c r="S5" s="70" t="n">
        <v>0.45</v>
      </c>
      <c r="T5" s="70" t="n">
        <v>0.177</v>
      </c>
      <c r="U5" s="70" t="n">
        <v>0.1622</v>
      </c>
      <c r="V5" s="70" t="n">
        <v>0.1824</v>
      </c>
      <c r="W5" s="70" t="n">
        <v>-0.1212</v>
      </c>
      <c r="X5" s="70" t="n">
        <v>-0.1681</v>
      </c>
      <c r="Y5" s="70" t="n">
        <v>-0.2294</v>
      </c>
      <c r="Z5" s="70" t="n">
        <v>-0.2294</v>
      </c>
      <c r="AA5" s="69" t="s">
        <v>318</v>
      </c>
      <c r="AB5" s="69" t="s">
        <v>319</v>
      </c>
      <c r="AC5" s="69" t="s">
        <v>320</v>
      </c>
      <c r="AD5" s="69" t="s">
        <v>321</v>
      </c>
      <c r="AE5" s="69" t="s">
        <v>322</v>
      </c>
    </row>
    <row r="6" customFormat="false" ht="43.25" hidden="false" customHeight="false" outlineLevel="0" collapsed="false">
      <c r="A6" s="69" t="s">
        <v>323</v>
      </c>
      <c r="B6" s="69" t="s">
        <v>20</v>
      </c>
      <c r="C6" s="69" t="s">
        <v>21</v>
      </c>
      <c r="D6" s="69" t="s">
        <v>324</v>
      </c>
      <c r="E6" s="69" t="s">
        <v>22</v>
      </c>
      <c r="F6" s="69" t="s">
        <v>309</v>
      </c>
      <c r="G6" s="69" t="s">
        <v>325</v>
      </c>
      <c r="H6" s="69" t="s">
        <v>326</v>
      </c>
      <c r="I6" s="69" t="n">
        <v>4864</v>
      </c>
      <c r="J6" s="70" t="n">
        <v>0.0018</v>
      </c>
      <c r="K6" s="69" t="s">
        <v>327</v>
      </c>
      <c r="L6" s="69" t="s">
        <v>313</v>
      </c>
      <c r="M6" s="71" t="n">
        <v>44312</v>
      </c>
      <c r="N6" s="69" t="s">
        <v>314</v>
      </c>
      <c r="O6" s="69" t="s">
        <v>315</v>
      </c>
      <c r="P6" s="69" t="s">
        <v>328</v>
      </c>
      <c r="Q6" s="69" t="s">
        <v>317</v>
      </c>
      <c r="R6" s="69" t="n">
        <v>596</v>
      </c>
      <c r="S6" s="70" t="n">
        <v>0.4229</v>
      </c>
      <c r="T6" s="70" t="n">
        <v>0.2963</v>
      </c>
      <c r="U6" s="70" t="n">
        <v>0.2053</v>
      </c>
      <c r="V6" s="70" t="n">
        <v>0.1792</v>
      </c>
      <c r="W6" s="70" t="n">
        <v>-0.172</v>
      </c>
      <c r="X6" s="70" t="n">
        <v>-0.1954</v>
      </c>
      <c r="Y6" s="70" t="n">
        <v>-0.1954</v>
      </c>
      <c r="Z6" s="70" t="n">
        <v>-0.1954</v>
      </c>
      <c r="AA6" s="69" t="s">
        <v>329</v>
      </c>
      <c r="AB6" s="69" t="s">
        <v>330</v>
      </c>
      <c r="AC6" s="69" t="s">
        <v>331</v>
      </c>
      <c r="AD6" s="69" t="s">
        <v>321</v>
      </c>
      <c r="AE6" s="69" t="s">
        <v>322</v>
      </c>
    </row>
    <row r="7" customFormat="false" ht="43.25" hidden="false" customHeight="false" outlineLevel="0" collapsed="false">
      <c r="A7" s="69" t="s">
        <v>332</v>
      </c>
      <c r="B7" s="69" t="s">
        <v>23</v>
      </c>
      <c r="C7" s="69" t="s">
        <v>24</v>
      </c>
      <c r="D7" s="69" t="s">
        <v>333</v>
      </c>
      <c r="E7" s="69" t="s">
        <v>25</v>
      </c>
      <c r="F7" s="69" t="s">
        <v>334</v>
      </c>
      <c r="G7" s="69" t="s">
        <v>335</v>
      </c>
      <c r="H7" s="69" t="s">
        <v>336</v>
      </c>
      <c r="I7" s="69" t="n">
        <v>968</v>
      </c>
      <c r="J7" s="70" t="n">
        <v>0.0049</v>
      </c>
      <c r="K7" s="69" t="s">
        <v>327</v>
      </c>
      <c r="L7" s="69" t="s">
        <v>313</v>
      </c>
      <c r="M7" s="71" t="n">
        <v>40917</v>
      </c>
      <c r="N7" s="69" t="s">
        <v>337</v>
      </c>
      <c r="O7" s="69" t="s">
        <v>338</v>
      </c>
      <c r="P7" s="69" t="s">
        <v>339</v>
      </c>
      <c r="Q7" s="69" t="s">
        <v>317</v>
      </c>
      <c r="R7" s="69" t="s">
        <v>340</v>
      </c>
      <c r="S7" s="70" t="s">
        <v>108</v>
      </c>
      <c r="T7" s="70" t="n">
        <v>0.4582</v>
      </c>
      <c r="U7" s="70" t="n">
        <v>0.3533</v>
      </c>
      <c r="V7" s="70" t="n">
        <v>0.3653</v>
      </c>
      <c r="W7" s="70" t="n">
        <v>-0.3067</v>
      </c>
      <c r="X7" s="70" t="n">
        <v>-0.3067</v>
      </c>
      <c r="Y7" s="70" t="n">
        <v>-0.3371</v>
      </c>
      <c r="Z7" s="70" t="n">
        <v>-0.8298</v>
      </c>
      <c r="AA7" s="69" t="s">
        <v>341</v>
      </c>
      <c r="AB7" s="69" t="s">
        <v>342</v>
      </c>
      <c r="AC7" s="69" t="s">
        <v>343</v>
      </c>
      <c r="AD7" s="69" t="s">
        <v>344</v>
      </c>
      <c r="AE7" s="69" t="s">
        <v>322</v>
      </c>
    </row>
    <row r="8" customFormat="false" ht="43.25" hidden="false" customHeight="false" outlineLevel="0" collapsed="false">
      <c r="A8" s="69" t="s">
        <v>345</v>
      </c>
      <c r="B8" s="69" t="s">
        <v>26</v>
      </c>
      <c r="C8" s="69" t="s">
        <v>27</v>
      </c>
      <c r="D8" s="69" t="s">
        <v>346</v>
      </c>
      <c r="E8" s="69" t="s">
        <v>28</v>
      </c>
      <c r="F8" s="69" t="s">
        <v>309</v>
      </c>
      <c r="G8" s="69" t="s">
        <v>347</v>
      </c>
      <c r="H8" s="69" t="s">
        <v>348</v>
      </c>
      <c r="I8" s="69" t="n">
        <v>2031</v>
      </c>
      <c r="J8" s="70" t="n">
        <v>0.0048</v>
      </c>
      <c r="K8" s="69" t="s">
        <v>327</v>
      </c>
      <c r="L8" s="69" t="s">
        <v>313</v>
      </c>
      <c r="M8" s="71" t="n">
        <v>40190</v>
      </c>
      <c r="N8" s="69" t="s">
        <v>314</v>
      </c>
      <c r="O8" s="69" t="s">
        <v>315</v>
      </c>
      <c r="P8" s="69" t="s">
        <v>349</v>
      </c>
      <c r="Q8" s="69" t="s">
        <v>350</v>
      </c>
      <c r="R8" s="69" t="n">
        <v>81</v>
      </c>
      <c r="S8" s="70" t="n">
        <v>0.4424</v>
      </c>
      <c r="T8" s="70" t="n">
        <v>0.1307</v>
      </c>
      <c r="U8" s="70" t="n">
        <v>0.1384</v>
      </c>
      <c r="V8" s="70" t="n">
        <v>0.1553</v>
      </c>
      <c r="W8" s="70" t="n">
        <v>-0.072</v>
      </c>
      <c r="X8" s="70" t="n">
        <v>-0.1646</v>
      </c>
      <c r="Y8" s="70" t="n">
        <v>-0.1764</v>
      </c>
      <c r="Z8" s="70" t="n">
        <v>-0.4251</v>
      </c>
      <c r="AA8" s="69" t="s">
        <v>351</v>
      </c>
      <c r="AB8" s="69" t="s">
        <v>352</v>
      </c>
      <c r="AC8" s="69" t="s">
        <v>353</v>
      </c>
      <c r="AD8" s="69" t="s">
        <v>321</v>
      </c>
      <c r="AE8" s="69" t="s">
        <v>322</v>
      </c>
    </row>
    <row r="9" customFormat="false" ht="32.8" hidden="false" customHeight="false" outlineLevel="0" collapsed="false">
      <c r="A9" s="69" t="s">
        <v>354</v>
      </c>
      <c r="B9" s="69" t="s">
        <v>29</v>
      </c>
      <c r="C9" s="69" t="s">
        <v>30</v>
      </c>
      <c r="D9" s="69" t="s">
        <v>355</v>
      </c>
      <c r="E9" s="69" t="s">
        <v>31</v>
      </c>
      <c r="F9" s="69" t="s">
        <v>309</v>
      </c>
      <c r="G9" s="69" t="s">
        <v>356</v>
      </c>
      <c r="H9" s="69" t="s">
        <v>357</v>
      </c>
      <c r="I9" s="69" t="n">
        <v>2516</v>
      </c>
      <c r="J9" s="70" t="n">
        <v>0.0025</v>
      </c>
      <c r="K9" s="69" t="s">
        <v>312</v>
      </c>
      <c r="L9" s="69" t="s">
        <v>313</v>
      </c>
      <c r="M9" s="71" t="n">
        <v>42020</v>
      </c>
      <c r="N9" s="69" t="s">
        <v>314</v>
      </c>
      <c r="O9" s="69" t="s">
        <v>315</v>
      </c>
      <c r="P9" s="69" t="s">
        <v>328</v>
      </c>
      <c r="Q9" s="69" t="s">
        <v>350</v>
      </c>
      <c r="R9" s="69" t="n">
        <v>146</v>
      </c>
      <c r="S9" s="70" t="n">
        <v>0.2964</v>
      </c>
      <c r="T9" s="70" t="n">
        <v>0.137</v>
      </c>
      <c r="U9" s="70" t="n">
        <v>0.1336</v>
      </c>
      <c r="V9" s="70" t="n">
        <v>0.1479</v>
      </c>
      <c r="W9" s="70" t="n">
        <v>-0.0974</v>
      </c>
      <c r="X9" s="70" t="n">
        <v>-0.1736</v>
      </c>
      <c r="Y9" s="70" t="n">
        <v>-0.1935</v>
      </c>
      <c r="Z9" s="70" t="n">
        <v>-0.3997</v>
      </c>
      <c r="AA9" s="69" t="s">
        <v>358</v>
      </c>
      <c r="AB9" s="69" t="s">
        <v>359</v>
      </c>
      <c r="AC9" s="69" t="s">
        <v>360</v>
      </c>
      <c r="AD9" s="69" t="s">
        <v>321</v>
      </c>
      <c r="AE9" s="69" t="s">
        <v>322</v>
      </c>
    </row>
    <row r="10" customFormat="false" ht="32.8" hidden="false" customHeight="false" outlineLevel="0" collapsed="false">
      <c r="A10" s="69" t="s">
        <v>361</v>
      </c>
      <c r="B10" s="69" t="s">
        <v>32</v>
      </c>
      <c r="C10" s="69" t="s">
        <v>33</v>
      </c>
      <c r="D10" s="69" t="s">
        <v>362</v>
      </c>
      <c r="E10" s="69" t="s">
        <v>34</v>
      </c>
      <c r="F10" s="69" t="s">
        <v>309</v>
      </c>
      <c r="G10" s="69" t="s">
        <v>363</v>
      </c>
      <c r="H10" s="69" t="s">
        <v>364</v>
      </c>
      <c r="I10" s="69" t="n">
        <v>7466</v>
      </c>
      <c r="J10" s="70" t="n">
        <v>0.002</v>
      </c>
      <c r="K10" s="69" t="s">
        <v>327</v>
      </c>
      <c r="L10" s="69" t="s">
        <v>313</v>
      </c>
      <c r="M10" s="71" t="n">
        <v>40396</v>
      </c>
      <c r="N10" s="69" t="s">
        <v>314</v>
      </c>
      <c r="O10" s="69" t="s">
        <v>315</v>
      </c>
      <c r="P10" s="69" t="s">
        <v>349</v>
      </c>
      <c r="Q10" s="69" t="s">
        <v>350</v>
      </c>
      <c r="R10" s="69" t="n">
        <v>956</v>
      </c>
      <c r="S10" s="70" t="n">
        <v>0.4497</v>
      </c>
      <c r="T10" s="70" t="n">
        <v>0.2569</v>
      </c>
      <c r="U10" s="70" t="n">
        <v>0.1997</v>
      </c>
      <c r="V10" s="70" t="n">
        <v>0.1901</v>
      </c>
      <c r="W10" s="70" t="n">
        <v>-0.1576</v>
      </c>
      <c r="X10" s="70" t="n">
        <v>-0.1894</v>
      </c>
      <c r="Y10" s="70" t="n">
        <v>-0.2709</v>
      </c>
      <c r="Z10" s="70" t="n">
        <v>-0.3402</v>
      </c>
      <c r="AA10" s="69" t="s">
        <v>365</v>
      </c>
      <c r="AB10" s="69" t="s">
        <v>366</v>
      </c>
      <c r="AC10" s="69" t="s">
        <v>367</v>
      </c>
      <c r="AD10" s="69" t="s">
        <v>321</v>
      </c>
      <c r="AE10" s="69" t="s">
        <v>322</v>
      </c>
    </row>
    <row r="11" customFormat="false" ht="32.8" hidden="false" customHeight="false" outlineLevel="0" collapsed="false">
      <c r="A11" s="69" t="s">
        <v>368</v>
      </c>
      <c r="B11" s="69" t="s">
        <v>35</v>
      </c>
      <c r="C11" s="69" t="s">
        <v>36</v>
      </c>
      <c r="D11" s="69" t="s">
        <v>369</v>
      </c>
      <c r="E11" s="69" t="s">
        <v>37</v>
      </c>
      <c r="F11" s="69" t="s">
        <v>309</v>
      </c>
      <c r="G11" s="69" t="s">
        <v>370</v>
      </c>
      <c r="H11" s="69" t="s">
        <v>371</v>
      </c>
      <c r="I11" s="69" t="n">
        <v>9211</v>
      </c>
      <c r="J11" s="70" t="n">
        <v>0.0018</v>
      </c>
      <c r="K11" s="69" t="s">
        <v>327</v>
      </c>
      <c r="L11" s="69" t="s">
        <v>313</v>
      </c>
      <c r="M11" s="71" t="n">
        <v>40081</v>
      </c>
      <c r="N11" s="69" t="s">
        <v>314</v>
      </c>
      <c r="O11" s="69" t="s">
        <v>315</v>
      </c>
      <c r="P11" s="69" t="s">
        <v>328</v>
      </c>
      <c r="Q11" s="69" t="s">
        <v>350</v>
      </c>
      <c r="R11" s="69" t="n">
        <v>1173</v>
      </c>
      <c r="S11" s="70" t="n">
        <v>0.3729</v>
      </c>
      <c r="T11" s="70" t="n">
        <v>0.2167</v>
      </c>
      <c r="U11" s="70" t="n">
        <v>0.1711</v>
      </c>
      <c r="V11" s="70" t="n">
        <v>0.1645</v>
      </c>
      <c r="W11" s="70" t="n">
        <v>-0.1315</v>
      </c>
      <c r="X11" s="70" t="n">
        <v>-0.1757</v>
      </c>
      <c r="Y11" s="70" t="n">
        <v>-0.2317</v>
      </c>
      <c r="Z11" s="70" t="n">
        <v>-0.352</v>
      </c>
      <c r="AA11" s="69" t="s">
        <v>372</v>
      </c>
      <c r="AB11" s="69" t="s">
        <v>373</v>
      </c>
      <c r="AC11" s="69" t="s">
        <v>374</v>
      </c>
      <c r="AD11" s="69" t="s">
        <v>321</v>
      </c>
      <c r="AE11" s="69" t="s">
        <v>322</v>
      </c>
    </row>
    <row r="14" customFormat="false" ht="15" hidden="false" customHeight="false" outlineLevel="0" collapsed="false">
      <c r="A14" s="33" t="s">
        <v>302</v>
      </c>
      <c r="B14" s="33" t="s">
        <v>2</v>
      </c>
      <c r="C14" s="33" t="s">
        <v>54</v>
      </c>
      <c r="D14" s="33" t="s">
        <v>375</v>
      </c>
      <c r="E14" s="33" t="s">
        <v>275</v>
      </c>
      <c r="F14" s="33" t="s">
        <v>77</v>
      </c>
    </row>
    <row r="15" customFormat="false" ht="15" hidden="false" customHeight="false" outlineLevel="0" collapsed="false">
      <c r="A15" s="72" t="s">
        <v>376</v>
      </c>
      <c r="B15" s="72" t="s">
        <v>17</v>
      </c>
      <c r="C15" s="72" t="s">
        <v>377</v>
      </c>
      <c r="D15" s="72" t="n">
        <v>1</v>
      </c>
      <c r="E15" s="72" t="s">
        <v>378</v>
      </c>
      <c r="F15" s="73" t="n">
        <v>0.0959</v>
      </c>
    </row>
    <row r="16" customFormat="false" ht="15" hidden="false" customHeight="false" outlineLevel="0" collapsed="false">
      <c r="A16" s="72" t="s">
        <v>379</v>
      </c>
      <c r="B16" s="72" t="s">
        <v>17</v>
      </c>
      <c r="C16" s="72" t="s">
        <v>377</v>
      </c>
      <c r="D16" s="72" t="n">
        <v>2</v>
      </c>
      <c r="E16" s="72" t="s">
        <v>380</v>
      </c>
      <c r="F16" s="73" t="n">
        <v>0.0565</v>
      </c>
    </row>
    <row r="17" customFormat="false" ht="15" hidden="false" customHeight="false" outlineLevel="0" collapsed="false">
      <c r="A17" s="72" t="s">
        <v>381</v>
      </c>
      <c r="B17" s="72" t="s">
        <v>17</v>
      </c>
      <c r="C17" s="72" t="s">
        <v>377</v>
      </c>
      <c r="D17" s="72" t="n">
        <v>3</v>
      </c>
      <c r="E17" s="72" t="s">
        <v>382</v>
      </c>
      <c r="F17" s="73" t="n">
        <v>0.0537</v>
      </c>
    </row>
    <row r="18" customFormat="false" ht="15" hidden="false" customHeight="false" outlineLevel="0" collapsed="false">
      <c r="A18" s="72" t="s">
        <v>383</v>
      </c>
      <c r="B18" s="72" t="s">
        <v>17</v>
      </c>
      <c r="C18" s="72" t="s">
        <v>377</v>
      </c>
      <c r="D18" s="72" t="n">
        <v>4</v>
      </c>
      <c r="E18" s="72" t="s">
        <v>384</v>
      </c>
      <c r="F18" s="73" t="n">
        <v>0.046</v>
      </c>
    </row>
    <row r="19" customFormat="false" ht="15" hidden="false" customHeight="false" outlineLevel="0" collapsed="false">
      <c r="A19" s="72" t="s">
        <v>385</v>
      </c>
      <c r="B19" s="72" t="s">
        <v>17</v>
      </c>
      <c r="C19" s="72" t="s">
        <v>377</v>
      </c>
      <c r="D19" s="72" t="n">
        <v>5</v>
      </c>
      <c r="E19" s="72" t="s">
        <v>386</v>
      </c>
      <c r="F19" s="73" t="n">
        <v>0.0437</v>
      </c>
    </row>
    <row r="20" customFormat="false" ht="15" hidden="false" customHeight="false" outlineLevel="0" collapsed="false">
      <c r="A20" s="72" t="s">
        <v>387</v>
      </c>
      <c r="B20" s="72" t="s">
        <v>17</v>
      </c>
      <c r="C20" s="72" t="s">
        <v>377</v>
      </c>
      <c r="D20" s="72" t="n">
        <v>6</v>
      </c>
      <c r="E20" s="72" t="s">
        <v>388</v>
      </c>
      <c r="F20" s="73" t="n">
        <v>0.0357</v>
      </c>
    </row>
    <row r="21" customFormat="false" ht="15" hidden="false" customHeight="false" outlineLevel="0" collapsed="false">
      <c r="A21" s="72" t="s">
        <v>389</v>
      </c>
      <c r="B21" s="72" t="s">
        <v>17</v>
      </c>
      <c r="C21" s="72" t="s">
        <v>377</v>
      </c>
      <c r="D21" s="72" t="n">
        <v>7</v>
      </c>
      <c r="E21" s="72" t="s">
        <v>390</v>
      </c>
      <c r="F21" s="73" t="n">
        <v>0.0319</v>
      </c>
    </row>
    <row r="22" customFormat="false" ht="15" hidden="false" customHeight="false" outlineLevel="0" collapsed="false">
      <c r="A22" s="72" t="s">
        <v>391</v>
      </c>
      <c r="B22" s="72" t="s">
        <v>17</v>
      </c>
      <c r="C22" s="72" t="s">
        <v>377</v>
      </c>
      <c r="D22" s="72" t="n">
        <v>8</v>
      </c>
      <c r="E22" s="72" t="s">
        <v>392</v>
      </c>
      <c r="F22" s="73" t="n">
        <v>0.03</v>
      </c>
    </row>
    <row r="23" customFormat="false" ht="15" hidden="false" customHeight="false" outlineLevel="0" collapsed="false">
      <c r="A23" s="72" t="s">
        <v>393</v>
      </c>
      <c r="B23" s="72" t="s">
        <v>17</v>
      </c>
      <c r="C23" s="72" t="s">
        <v>377</v>
      </c>
      <c r="D23" s="72" t="n">
        <v>9</v>
      </c>
      <c r="E23" s="72" t="s">
        <v>394</v>
      </c>
      <c r="F23" s="73" t="n">
        <v>0.0292</v>
      </c>
    </row>
    <row r="24" customFormat="false" ht="15" hidden="false" customHeight="false" outlineLevel="0" collapsed="false">
      <c r="A24" s="72" t="s">
        <v>395</v>
      </c>
      <c r="B24" s="72" t="s">
        <v>17</v>
      </c>
      <c r="C24" s="72" t="s">
        <v>377</v>
      </c>
      <c r="D24" s="72" t="n">
        <v>10</v>
      </c>
      <c r="E24" s="72" t="s">
        <v>396</v>
      </c>
      <c r="F24" s="73" t="n">
        <v>0.0274</v>
      </c>
    </row>
    <row r="25" customFormat="false" ht="15" hidden="false" customHeight="false" outlineLevel="0" collapsed="false">
      <c r="A25" s="72" t="s">
        <v>397</v>
      </c>
      <c r="B25" s="72" t="s">
        <v>17</v>
      </c>
      <c r="C25" s="72" t="s">
        <v>398</v>
      </c>
      <c r="D25" s="72" t="n">
        <v>1</v>
      </c>
      <c r="E25" s="72" t="s">
        <v>116</v>
      </c>
      <c r="F25" s="73" t="n">
        <v>0.2297</v>
      </c>
    </row>
    <row r="26" customFormat="false" ht="15" hidden="false" customHeight="false" outlineLevel="0" collapsed="false">
      <c r="A26" s="72" t="s">
        <v>399</v>
      </c>
      <c r="B26" s="72" t="s">
        <v>17</v>
      </c>
      <c r="C26" s="72" t="s">
        <v>398</v>
      </c>
      <c r="D26" s="72" t="n">
        <v>2</v>
      </c>
      <c r="E26" s="72" t="s">
        <v>121</v>
      </c>
      <c r="F26" s="73" t="n">
        <v>0.1245</v>
      </c>
    </row>
    <row r="27" customFormat="false" ht="15" hidden="false" customHeight="false" outlineLevel="0" collapsed="false">
      <c r="A27" s="72" t="s">
        <v>400</v>
      </c>
      <c r="B27" s="72" t="s">
        <v>17</v>
      </c>
      <c r="C27" s="72" t="s">
        <v>398</v>
      </c>
      <c r="D27" s="72" t="n">
        <v>3</v>
      </c>
      <c r="E27" s="72" t="s">
        <v>126</v>
      </c>
      <c r="F27" s="73" t="n">
        <v>0.124</v>
      </c>
    </row>
    <row r="28" customFormat="false" ht="15" hidden="false" customHeight="false" outlineLevel="0" collapsed="false">
      <c r="A28" s="72" t="s">
        <v>401</v>
      </c>
      <c r="B28" s="72" t="s">
        <v>17</v>
      </c>
      <c r="C28" s="72" t="s">
        <v>398</v>
      </c>
      <c r="D28" s="72" t="n">
        <v>4</v>
      </c>
      <c r="E28" s="72" t="s">
        <v>131</v>
      </c>
      <c r="F28" s="73" t="n">
        <v>0.1146</v>
      </c>
    </row>
    <row r="29" customFormat="false" ht="15" hidden="false" customHeight="false" outlineLevel="0" collapsed="false">
      <c r="A29" s="72" t="s">
        <v>402</v>
      </c>
      <c r="B29" s="72" t="s">
        <v>17</v>
      </c>
      <c r="C29" s="72" t="s">
        <v>398</v>
      </c>
      <c r="D29" s="72" t="n">
        <v>5</v>
      </c>
      <c r="E29" s="72" t="s">
        <v>403</v>
      </c>
      <c r="F29" s="73" t="n">
        <v>0.4072</v>
      </c>
    </row>
    <row r="30" customFormat="false" ht="15" hidden="false" customHeight="false" outlineLevel="0" collapsed="false">
      <c r="A30" s="72" t="s">
        <v>404</v>
      </c>
      <c r="B30" s="72" t="s">
        <v>17</v>
      </c>
      <c r="C30" s="72" t="s">
        <v>405</v>
      </c>
      <c r="D30" s="72" t="n">
        <v>1</v>
      </c>
      <c r="E30" s="72" t="s">
        <v>406</v>
      </c>
      <c r="F30" s="73" t="n">
        <v>0.9793</v>
      </c>
    </row>
    <row r="31" customFormat="false" ht="15" hidden="false" customHeight="false" outlineLevel="0" collapsed="false">
      <c r="A31" s="72" t="s">
        <v>407</v>
      </c>
      <c r="B31" s="72" t="s">
        <v>17</v>
      </c>
      <c r="C31" s="72" t="s">
        <v>405</v>
      </c>
      <c r="D31" s="72" t="n">
        <v>2</v>
      </c>
      <c r="E31" s="72" t="s">
        <v>408</v>
      </c>
      <c r="F31" s="73" t="n">
        <v>0.0145</v>
      </c>
    </row>
    <row r="32" customFormat="false" ht="15" hidden="false" customHeight="false" outlineLevel="0" collapsed="false">
      <c r="A32" s="72" t="s">
        <v>409</v>
      </c>
      <c r="B32" s="72" t="s">
        <v>17</v>
      </c>
      <c r="C32" s="72" t="s">
        <v>405</v>
      </c>
      <c r="D32" s="72" t="n">
        <v>3</v>
      </c>
      <c r="E32" s="72" t="s">
        <v>410</v>
      </c>
      <c r="F32" s="73" t="n">
        <v>0.0016</v>
      </c>
    </row>
    <row r="33" customFormat="false" ht="15" hidden="false" customHeight="false" outlineLevel="0" collapsed="false">
      <c r="A33" s="72" t="s">
        <v>411</v>
      </c>
      <c r="B33" s="72" t="s">
        <v>17</v>
      </c>
      <c r="C33" s="72" t="s">
        <v>405</v>
      </c>
      <c r="D33" s="72" t="n">
        <v>4</v>
      </c>
      <c r="E33" s="72" t="s">
        <v>403</v>
      </c>
      <c r="F33" s="73" t="n">
        <v>0.0046</v>
      </c>
    </row>
    <row r="34" customFormat="false" ht="15" hidden="false" customHeight="false" outlineLevel="0" collapsed="false">
      <c r="A34" s="72" t="s">
        <v>412</v>
      </c>
      <c r="B34" s="72" t="s">
        <v>20</v>
      </c>
      <c r="C34" s="72" t="s">
        <v>377</v>
      </c>
      <c r="D34" s="72" t="n">
        <v>1</v>
      </c>
      <c r="E34" s="72" t="s">
        <v>413</v>
      </c>
      <c r="F34" s="73" t="n">
        <v>0.1892</v>
      </c>
    </row>
    <row r="35" customFormat="false" ht="15" hidden="false" customHeight="false" outlineLevel="0" collapsed="false">
      <c r="A35" s="72" t="s">
        <v>414</v>
      </c>
      <c r="B35" s="72" t="s">
        <v>20</v>
      </c>
      <c r="C35" s="72" t="s">
        <v>377</v>
      </c>
      <c r="D35" s="72" t="n">
        <v>2</v>
      </c>
      <c r="E35" s="72" t="s">
        <v>415</v>
      </c>
      <c r="F35" s="73" t="n">
        <v>0.09</v>
      </c>
    </row>
    <row r="36" customFormat="false" ht="15" hidden="false" customHeight="false" outlineLevel="0" collapsed="false">
      <c r="A36" s="72" t="s">
        <v>416</v>
      </c>
      <c r="B36" s="72" t="s">
        <v>20</v>
      </c>
      <c r="C36" s="72" t="s">
        <v>377</v>
      </c>
      <c r="D36" s="72" t="n">
        <v>3</v>
      </c>
      <c r="E36" s="72" t="s">
        <v>417</v>
      </c>
      <c r="F36" s="73" t="n">
        <v>0.0685</v>
      </c>
    </row>
    <row r="37" customFormat="false" ht="15" hidden="false" customHeight="false" outlineLevel="0" collapsed="false">
      <c r="A37" s="72" t="s">
        <v>418</v>
      </c>
      <c r="B37" s="72" t="s">
        <v>20</v>
      </c>
      <c r="C37" s="72" t="s">
        <v>377</v>
      </c>
      <c r="D37" s="72" t="n">
        <v>4</v>
      </c>
      <c r="E37" s="72" t="s">
        <v>419</v>
      </c>
      <c r="F37" s="73" t="n">
        <v>0.0181</v>
      </c>
    </row>
    <row r="38" customFormat="false" ht="15" hidden="false" customHeight="false" outlineLevel="0" collapsed="false">
      <c r="A38" s="72" t="s">
        <v>420</v>
      </c>
      <c r="B38" s="72" t="s">
        <v>20</v>
      </c>
      <c r="C38" s="72" t="s">
        <v>377</v>
      </c>
      <c r="D38" s="72" t="n">
        <v>5</v>
      </c>
      <c r="E38" s="72" t="s">
        <v>421</v>
      </c>
      <c r="F38" s="73" t="n">
        <v>0.0114</v>
      </c>
    </row>
    <row r="39" customFormat="false" ht="15" hidden="false" customHeight="false" outlineLevel="0" collapsed="false">
      <c r="A39" s="72" t="s">
        <v>422</v>
      </c>
      <c r="B39" s="72" t="s">
        <v>20</v>
      </c>
      <c r="C39" s="72" t="s">
        <v>377</v>
      </c>
      <c r="D39" s="72" t="n">
        <v>6</v>
      </c>
      <c r="E39" s="72" t="s">
        <v>423</v>
      </c>
      <c r="F39" s="73" t="n">
        <v>0.0111</v>
      </c>
    </row>
    <row r="40" customFormat="false" ht="15" hidden="false" customHeight="false" outlineLevel="0" collapsed="false">
      <c r="A40" s="72" t="s">
        <v>424</v>
      </c>
      <c r="B40" s="72" t="s">
        <v>20</v>
      </c>
      <c r="C40" s="72" t="s">
        <v>377</v>
      </c>
      <c r="D40" s="72" t="n">
        <v>7</v>
      </c>
      <c r="E40" s="72" t="s">
        <v>425</v>
      </c>
      <c r="F40" s="73" t="n">
        <v>0.0099</v>
      </c>
    </row>
    <row r="41" customFormat="false" ht="15" hidden="false" customHeight="false" outlineLevel="0" collapsed="false">
      <c r="A41" s="72" t="s">
        <v>426</v>
      </c>
      <c r="B41" s="72" t="s">
        <v>20</v>
      </c>
      <c r="C41" s="72" t="s">
        <v>377</v>
      </c>
      <c r="D41" s="72" t="n">
        <v>8</v>
      </c>
      <c r="E41" s="72" t="s">
        <v>427</v>
      </c>
      <c r="F41" s="73" t="n">
        <v>0.0087</v>
      </c>
    </row>
    <row r="42" customFormat="false" ht="15" hidden="false" customHeight="false" outlineLevel="0" collapsed="false">
      <c r="A42" s="72" t="s">
        <v>428</v>
      </c>
      <c r="B42" s="72" t="s">
        <v>20</v>
      </c>
      <c r="C42" s="72" t="s">
        <v>377</v>
      </c>
      <c r="D42" s="72" t="n">
        <v>9</v>
      </c>
      <c r="E42" s="72" t="s">
        <v>429</v>
      </c>
      <c r="F42" s="73" t="n">
        <v>0.0082</v>
      </c>
    </row>
    <row r="43" customFormat="false" ht="15" hidden="false" customHeight="false" outlineLevel="0" collapsed="false">
      <c r="A43" s="72" t="s">
        <v>430</v>
      </c>
      <c r="B43" s="72" t="s">
        <v>20</v>
      </c>
      <c r="C43" s="72" t="s">
        <v>377</v>
      </c>
      <c r="D43" s="72" t="n">
        <v>10</v>
      </c>
      <c r="E43" s="72" t="s">
        <v>431</v>
      </c>
      <c r="F43" s="73" t="n">
        <v>0.0078</v>
      </c>
    </row>
    <row r="44" customFormat="false" ht="15" hidden="false" customHeight="false" outlineLevel="0" collapsed="false">
      <c r="A44" s="72" t="s">
        <v>432</v>
      </c>
      <c r="B44" s="72" t="s">
        <v>20</v>
      </c>
      <c r="C44" s="72" t="s">
        <v>398</v>
      </c>
      <c r="D44" s="72" t="n">
        <v>1</v>
      </c>
      <c r="E44" s="72" t="s">
        <v>141</v>
      </c>
      <c r="F44" s="73" t="n">
        <v>0.346</v>
      </c>
    </row>
    <row r="45" customFormat="false" ht="15" hidden="false" customHeight="false" outlineLevel="0" collapsed="false">
      <c r="A45" s="72" t="s">
        <v>433</v>
      </c>
      <c r="B45" s="72" t="s">
        <v>20</v>
      </c>
      <c r="C45" s="72" t="s">
        <v>398</v>
      </c>
      <c r="D45" s="72" t="n">
        <v>2</v>
      </c>
      <c r="E45" s="72" t="s">
        <v>146</v>
      </c>
      <c r="F45" s="73" t="n">
        <v>0.2601</v>
      </c>
    </row>
    <row r="46" customFormat="false" ht="15" hidden="false" customHeight="false" outlineLevel="0" collapsed="false">
      <c r="A46" s="72" t="s">
        <v>434</v>
      </c>
      <c r="B46" s="72" t="s">
        <v>20</v>
      </c>
      <c r="C46" s="72" t="s">
        <v>398</v>
      </c>
      <c r="D46" s="72" t="n">
        <v>3</v>
      </c>
      <c r="E46" s="72" t="s">
        <v>151</v>
      </c>
      <c r="F46" s="73" t="n">
        <v>0.1428</v>
      </c>
    </row>
    <row r="47" customFormat="false" ht="15" hidden="false" customHeight="false" outlineLevel="0" collapsed="false">
      <c r="A47" s="72" t="s">
        <v>435</v>
      </c>
      <c r="B47" s="72" t="s">
        <v>20</v>
      </c>
      <c r="C47" s="72" t="s">
        <v>398</v>
      </c>
      <c r="D47" s="72" t="n">
        <v>4</v>
      </c>
      <c r="E47" s="72" t="s">
        <v>436</v>
      </c>
      <c r="F47" s="73" t="n">
        <v>0.0476</v>
      </c>
    </row>
    <row r="48" customFormat="false" ht="15" hidden="false" customHeight="false" outlineLevel="0" collapsed="false">
      <c r="A48" s="72" t="s">
        <v>437</v>
      </c>
      <c r="B48" s="72" t="s">
        <v>20</v>
      </c>
      <c r="C48" s="72" t="s">
        <v>398</v>
      </c>
      <c r="D48" s="72" t="n">
        <v>5</v>
      </c>
      <c r="E48" s="72" t="s">
        <v>403</v>
      </c>
      <c r="F48" s="73" t="n">
        <v>0.2035</v>
      </c>
    </row>
    <row r="49" customFormat="false" ht="15" hidden="false" customHeight="false" outlineLevel="0" collapsed="false">
      <c r="A49" s="72" t="s">
        <v>438</v>
      </c>
      <c r="B49" s="72" t="s">
        <v>20</v>
      </c>
      <c r="C49" s="72" t="s">
        <v>405</v>
      </c>
      <c r="D49" s="72" t="n">
        <v>1</v>
      </c>
      <c r="E49" s="72" t="s">
        <v>408</v>
      </c>
      <c r="F49" s="73" t="n">
        <v>0.4918</v>
      </c>
    </row>
    <row r="50" customFormat="false" ht="15" hidden="false" customHeight="false" outlineLevel="0" collapsed="false">
      <c r="A50" s="72" t="s">
        <v>439</v>
      </c>
      <c r="B50" s="72" t="s">
        <v>20</v>
      </c>
      <c r="C50" s="72" t="s">
        <v>405</v>
      </c>
      <c r="D50" s="72" t="n">
        <v>2</v>
      </c>
      <c r="E50" s="72" t="s">
        <v>406</v>
      </c>
      <c r="F50" s="73" t="n">
        <v>0.2091</v>
      </c>
    </row>
    <row r="51" customFormat="false" ht="15" hidden="false" customHeight="false" outlineLevel="0" collapsed="false">
      <c r="A51" s="72" t="s">
        <v>440</v>
      </c>
      <c r="B51" s="72" t="s">
        <v>20</v>
      </c>
      <c r="C51" s="72" t="s">
        <v>405</v>
      </c>
      <c r="D51" s="72" t="n">
        <v>3</v>
      </c>
      <c r="E51" s="72" t="s">
        <v>441</v>
      </c>
      <c r="F51" s="73" t="n">
        <v>0.0732</v>
      </c>
    </row>
    <row r="52" customFormat="false" ht="15" hidden="false" customHeight="false" outlineLevel="0" collapsed="false">
      <c r="A52" s="72" t="s">
        <v>442</v>
      </c>
      <c r="B52" s="72" t="s">
        <v>20</v>
      </c>
      <c r="C52" s="72" t="s">
        <v>405</v>
      </c>
      <c r="D52" s="72" t="n">
        <v>4</v>
      </c>
      <c r="E52" s="72" t="s">
        <v>443</v>
      </c>
      <c r="F52" s="73" t="n">
        <v>0.0596</v>
      </c>
    </row>
    <row r="53" customFormat="false" ht="15" hidden="false" customHeight="false" outlineLevel="0" collapsed="false">
      <c r="A53" s="72" t="s">
        <v>444</v>
      </c>
      <c r="B53" s="72" t="s">
        <v>20</v>
      </c>
      <c r="C53" s="72" t="s">
        <v>405</v>
      </c>
      <c r="D53" s="72" t="n">
        <v>5</v>
      </c>
      <c r="E53" s="72" t="s">
        <v>403</v>
      </c>
      <c r="F53" s="73" t="n">
        <v>0.1663</v>
      </c>
    </row>
    <row r="54" customFormat="false" ht="15" hidden="false" customHeight="false" outlineLevel="0" collapsed="false">
      <c r="A54" s="72" t="s">
        <v>445</v>
      </c>
      <c r="B54" s="72" t="s">
        <v>23</v>
      </c>
      <c r="C54" s="72" t="s">
        <v>405</v>
      </c>
      <c r="D54" s="72" t="n">
        <v>1</v>
      </c>
      <c r="E54" s="72" t="s">
        <v>446</v>
      </c>
      <c r="F54" s="73" t="n">
        <v>1</v>
      </c>
    </row>
    <row r="55" customFormat="false" ht="15" hidden="false" customHeight="false" outlineLevel="0" collapsed="false">
      <c r="A55" s="72" t="s">
        <v>447</v>
      </c>
      <c r="B55" s="72" t="s">
        <v>26</v>
      </c>
      <c r="C55" s="72" t="s">
        <v>377</v>
      </c>
      <c r="D55" s="72" t="n">
        <v>1</v>
      </c>
      <c r="E55" s="72" t="s">
        <v>448</v>
      </c>
      <c r="F55" s="73" t="n">
        <v>0.09</v>
      </c>
    </row>
    <row r="56" customFormat="false" ht="15" hidden="false" customHeight="false" outlineLevel="0" collapsed="false">
      <c r="A56" s="72" t="s">
        <v>449</v>
      </c>
      <c r="B56" s="72" t="s">
        <v>26</v>
      </c>
      <c r="C56" s="72" t="s">
        <v>377</v>
      </c>
      <c r="D56" s="72" t="n">
        <v>2</v>
      </c>
      <c r="E56" s="72" t="s">
        <v>450</v>
      </c>
      <c r="F56" s="73" t="n">
        <v>0.0634</v>
      </c>
    </row>
    <row r="57" customFormat="false" ht="15" hidden="false" customHeight="false" outlineLevel="0" collapsed="false">
      <c r="A57" s="72" t="s">
        <v>451</v>
      </c>
      <c r="B57" s="72" t="s">
        <v>26</v>
      </c>
      <c r="C57" s="72" t="s">
        <v>377</v>
      </c>
      <c r="D57" s="72" t="n">
        <v>3</v>
      </c>
      <c r="E57" s="72" t="s">
        <v>452</v>
      </c>
      <c r="F57" s="73" t="n">
        <v>0.0567</v>
      </c>
    </row>
    <row r="58" customFormat="false" ht="15" hidden="false" customHeight="false" outlineLevel="0" collapsed="false">
      <c r="A58" s="72" t="s">
        <v>453</v>
      </c>
      <c r="B58" s="72" t="s">
        <v>26</v>
      </c>
      <c r="C58" s="72" t="s">
        <v>377</v>
      </c>
      <c r="D58" s="72" t="n">
        <v>4</v>
      </c>
      <c r="E58" s="72" t="s">
        <v>454</v>
      </c>
      <c r="F58" s="73" t="n">
        <v>0.0369</v>
      </c>
    </row>
    <row r="59" customFormat="false" ht="15" hidden="false" customHeight="false" outlineLevel="0" collapsed="false">
      <c r="A59" s="72" t="s">
        <v>455</v>
      </c>
      <c r="B59" s="72" t="s">
        <v>26</v>
      </c>
      <c r="C59" s="72" t="s">
        <v>377</v>
      </c>
      <c r="D59" s="72" t="n">
        <v>5</v>
      </c>
      <c r="E59" s="72" t="s">
        <v>456</v>
      </c>
      <c r="F59" s="73" t="n">
        <v>0.0356</v>
      </c>
    </row>
    <row r="60" customFormat="false" ht="15" hidden="false" customHeight="false" outlineLevel="0" collapsed="false">
      <c r="A60" s="72" t="s">
        <v>457</v>
      </c>
      <c r="B60" s="72" t="s">
        <v>26</v>
      </c>
      <c r="C60" s="72" t="s">
        <v>377</v>
      </c>
      <c r="D60" s="72" t="n">
        <v>6</v>
      </c>
      <c r="E60" s="72" t="s">
        <v>458</v>
      </c>
      <c r="F60" s="73" t="n">
        <v>0.0351</v>
      </c>
    </row>
    <row r="61" customFormat="false" ht="15" hidden="false" customHeight="false" outlineLevel="0" collapsed="false">
      <c r="A61" s="72" t="s">
        <v>459</v>
      </c>
      <c r="B61" s="72" t="s">
        <v>26</v>
      </c>
      <c r="C61" s="72" t="s">
        <v>377</v>
      </c>
      <c r="D61" s="72" t="n">
        <v>7</v>
      </c>
      <c r="E61" s="72" t="s">
        <v>460</v>
      </c>
      <c r="F61" s="73" t="n">
        <v>0.033</v>
      </c>
    </row>
    <row r="62" customFormat="false" ht="15" hidden="false" customHeight="false" outlineLevel="0" collapsed="false">
      <c r="A62" s="72" t="s">
        <v>461</v>
      </c>
      <c r="B62" s="72" t="s">
        <v>26</v>
      </c>
      <c r="C62" s="72" t="s">
        <v>377</v>
      </c>
      <c r="D62" s="72" t="n">
        <v>8</v>
      </c>
      <c r="E62" s="72" t="s">
        <v>462</v>
      </c>
      <c r="F62" s="73" t="n">
        <v>0.0329</v>
      </c>
    </row>
    <row r="63" customFormat="false" ht="15" hidden="false" customHeight="false" outlineLevel="0" collapsed="false">
      <c r="A63" s="72" t="s">
        <v>463</v>
      </c>
      <c r="B63" s="72" t="s">
        <v>26</v>
      </c>
      <c r="C63" s="72" t="s">
        <v>377</v>
      </c>
      <c r="D63" s="72" t="n">
        <v>9</v>
      </c>
      <c r="E63" s="72" t="s">
        <v>464</v>
      </c>
      <c r="F63" s="73" t="n">
        <v>0.0327</v>
      </c>
    </row>
    <row r="64" customFormat="false" ht="15" hidden="false" customHeight="false" outlineLevel="0" collapsed="false">
      <c r="A64" s="72" t="s">
        <v>465</v>
      </c>
      <c r="B64" s="72" t="s">
        <v>26</v>
      </c>
      <c r="C64" s="72" t="s">
        <v>377</v>
      </c>
      <c r="D64" s="72" t="n">
        <v>10</v>
      </c>
      <c r="E64" s="72" t="s">
        <v>466</v>
      </c>
      <c r="F64" s="73" t="n">
        <v>0.0261</v>
      </c>
    </row>
    <row r="65" customFormat="false" ht="15" hidden="false" customHeight="false" outlineLevel="0" collapsed="false">
      <c r="A65" s="72" t="s">
        <v>467</v>
      </c>
      <c r="B65" s="72" t="s">
        <v>26</v>
      </c>
      <c r="C65" s="72" t="s">
        <v>398</v>
      </c>
      <c r="D65" s="72" t="n">
        <v>1</v>
      </c>
      <c r="E65" s="72" t="s">
        <v>28</v>
      </c>
      <c r="F65" s="73" t="n">
        <v>0.9749</v>
      </c>
    </row>
    <row r="66" customFormat="false" ht="15" hidden="false" customHeight="false" outlineLevel="0" collapsed="false">
      <c r="A66" s="72" t="s">
        <v>468</v>
      </c>
      <c r="B66" s="72" t="s">
        <v>26</v>
      </c>
      <c r="C66" s="72" t="s">
        <v>398</v>
      </c>
      <c r="D66" s="72" t="n">
        <v>2</v>
      </c>
      <c r="E66" s="72" t="s">
        <v>469</v>
      </c>
      <c r="F66" s="73" t="n">
        <v>0.0231</v>
      </c>
    </row>
    <row r="67" customFormat="false" ht="15" hidden="false" customHeight="false" outlineLevel="0" collapsed="false">
      <c r="A67" s="72" t="s">
        <v>470</v>
      </c>
      <c r="B67" s="72" t="s">
        <v>26</v>
      </c>
      <c r="C67" s="72" t="s">
        <v>398</v>
      </c>
      <c r="D67" s="72" t="n">
        <v>3</v>
      </c>
      <c r="E67" s="72" t="s">
        <v>403</v>
      </c>
      <c r="F67" s="73" t="n">
        <v>0.002</v>
      </c>
    </row>
    <row r="68" customFormat="false" ht="15" hidden="false" customHeight="false" outlineLevel="0" collapsed="false">
      <c r="A68" s="72" t="s">
        <v>471</v>
      </c>
      <c r="B68" s="72" t="s">
        <v>26</v>
      </c>
      <c r="C68" s="72" t="s">
        <v>405</v>
      </c>
      <c r="D68" s="72" t="n">
        <v>1</v>
      </c>
      <c r="E68" s="72" t="s">
        <v>406</v>
      </c>
      <c r="F68" s="73" t="n">
        <v>0.4501</v>
      </c>
    </row>
    <row r="69" customFormat="false" ht="15" hidden="false" customHeight="false" outlineLevel="0" collapsed="false">
      <c r="A69" s="72" t="s">
        <v>472</v>
      </c>
      <c r="B69" s="72" t="s">
        <v>26</v>
      </c>
      <c r="C69" s="72" t="s">
        <v>405</v>
      </c>
      <c r="D69" s="72" t="n">
        <v>2</v>
      </c>
      <c r="E69" s="72" t="s">
        <v>473</v>
      </c>
      <c r="F69" s="73" t="n">
        <v>0.1784</v>
      </c>
    </row>
    <row r="70" customFormat="false" ht="15" hidden="false" customHeight="false" outlineLevel="0" collapsed="false">
      <c r="A70" s="72" t="s">
        <v>474</v>
      </c>
      <c r="B70" s="72" t="s">
        <v>26</v>
      </c>
      <c r="C70" s="72" t="s">
        <v>405</v>
      </c>
      <c r="D70" s="72" t="n">
        <v>3</v>
      </c>
      <c r="E70" s="72" t="s">
        <v>441</v>
      </c>
      <c r="F70" s="73" t="n">
        <v>0.1608</v>
      </c>
    </row>
    <row r="71" customFormat="false" ht="15" hidden="false" customHeight="false" outlineLevel="0" collapsed="false">
      <c r="A71" s="72" t="s">
        <v>475</v>
      </c>
      <c r="B71" s="72" t="s">
        <v>26</v>
      </c>
      <c r="C71" s="72" t="s">
        <v>405</v>
      </c>
      <c r="D71" s="72" t="n">
        <v>4</v>
      </c>
      <c r="E71" s="72" t="s">
        <v>443</v>
      </c>
      <c r="F71" s="73" t="n">
        <v>0.0731</v>
      </c>
    </row>
    <row r="72" customFormat="false" ht="15" hidden="false" customHeight="false" outlineLevel="0" collapsed="false">
      <c r="A72" s="72" t="s">
        <v>476</v>
      </c>
      <c r="B72" s="72" t="s">
        <v>26</v>
      </c>
      <c r="C72" s="72" t="s">
        <v>405</v>
      </c>
      <c r="D72" s="72" t="n">
        <v>5</v>
      </c>
      <c r="E72" s="72" t="s">
        <v>403</v>
      </c>
      <c r="F72" s="73" t="n">
        <v>0.1376</v>
      </c>
    </row>
    <row r="73" customFormat="false" ht="15" hidden="false" customHeight="false" outlineLevel="0" collapsed="false">
      <c r="A73" s="72" t="s">
        <v>477</v>
      </c>
      <c r="B73" s="72" t="s">
        <v>29</v>
      </c>
      <c r="C73" s="72" t="s">
        <v>377</v>
      </c>
      <c r="D73" s="72" t="n">
        <v>1</v>
      </c>
      <c r="E73" s="72" t="s">
        <v>478</v>
      </c>
      <c r="F73" s="73" t="n">
        <v>0.0421</v>
      </c>
    </row>
    <row r="74" customFormat="false" ht="15" hidden="false" customHeight="false" outlineLevel="0" collapsed="false">
      <c r="A74" s="72" t="s">
        <v>479</v>
      </c>
      <c r="B74" s="72" t="s">
        <v>29</v>
      </c>
      <c r="C74" s="72" t="s">
        <v>377</v>
      </c>
      <c r="D74" s="72" t="n">
        <v>2</v>
      </c>
      <c r="E74" s="72" t="s">
        <v>480</v>
      </c>
      <c r="F74" s="73" t="n">
        <v>0.0416</v>
      </c>
    </row>
    <row r="75" customFormat="false" ht="15" hidden="false" customHeight="false" outlineLevel="0" collapsed="false">
      <c r="A75" s="72" t="s">
        <v>481</v>
      </c>
      <c r="B75" s="72" t="s">
        <v>29</v>
      </c>
      <c r="C75" s="72" t="s">
        <v>377</v>
      </c>
      <c r="D75" s="72" t="n">
        <v>3</v>
      </c>
      <c r="E75" s="72" t="s">
        <v>482</v>
      </c>
      <c r="F75" s="73" t="n">
        <v>0.0325</v>
      </c>
    </row>
    <row r="76" customFormat="false" ht="15" hidden="false" customHeight="false" outlineLevel="0" collapsed="false">
      <c r="A76" s="72" t="s">
        <v>483</v>
      </c>
      <c r="B76" s="72" t="s">
        <v>29</v>
      </c>
      <c r="C76" s="72" t="s">
        <v>377</v>
      </c>
      <c r="D76" s="72" t="n">
        <v>4</v>
      </c>
      <c r="E76" s="72" t="s">
        <v>378</v>
      </c>
      <c r="F76" s="73" t="n">
        <v>0.0305</v>
      </c>
    </row>
    <row r="77" customFormat="false" ht="15" hidden="false" customHeight="false" outlineLevel="0" collapsed="false">
      <c r="A77" s="72" t="s">
        <v>484</v>
      </c>
      <c r="B77" s="72" t="s">
        <v>29</v>
      </c>
      <c r="C77" s="72" t="s">
        <v>377</v>
      </c>
      <c r="D77" s="72" t="n">
        <v>5</v>
      </c>
      <c r="E77" s="72" t="s">
        <v>485</v>
      </c>
      <c r="F77" s="73" t="n">
        <v>0.0304</v>
      </c>
    </row>
    <row r="78" customFormat="false" ht="15" hidden="false" customHeight="false" outlineLevel="0" collapsed="false">
      <c r="A78" s="72" t="s">
        <v>486</v>
      </c>
      <c r="B78" s="72" t="s">
        <v>29</v>
      </c>
      <c r="C78" s="72" t="s">
        <v>377</v>
      </c>
      <c r="D78" s="72" t="n">
        <v>6</v>
      </c>
      <c r="E78" s="72" t="s">
        <v>487</v>
      </c>
      <c r="F78" s="73" t="n">
        <v>0.0287</v>
      </c>
    </row>
    <row r="79" customFormat="false" ht="15" hidden="false" customHeight="false" outlineLevel="0" collapsed="false">
      <c r="A79" s="72" t="s">
        <v>488</v>
      </c>
      <c r="B79" s="72" t="s">
        <v>29</v>
      </c>
      <c r="C79" s="72" t="s">
        <v>377</v>
      </c>
      <c r="D79" s="72" t="n">
        <v>7</v>
      </c>
      <c r="E79" s="72" t="s">
        <v>390</v>
      </c>
      <c r="F79" s="73" t="n">
        <v>0.0272</v>
      </c>
    </row>
    <row r="80" customFormat="false" ht="15" hidden="false" customHeight="false" outlineLevel="0" collapsed="false">
      <c r="A80" s="72" t="s">
        <v>489</v>
      </c>
      <c r="B80" s="72" t="s">
        <v>29</v>
      </c>
      <c r="C80" s="72" t="s">
        <v>377</v>
      </c>
      <c r="D80" s="72" t="n">
        <v>8</v>
      </c>
      <c r="E80" s="72" t="s">
        <v>380</v>
      </c>
      <c r="F80" s="73" t="n">
        <v>0.0252</v>
      </c>
    </row>
    <row r="81" customFormat="false" ht="15" hidden="false" customHeight="false" outlineLevel="0" collapsed="false">
      <c r="A81" s="72" t="s">
        <v>490</v>
      </c>
      <c r="B81" s="72" t="s">
        <v>29</v>
      </c>
      <c r="C81" s="72" t="s">
        <v>377</v>
      </c>
      <c r="D81" s="72" t="n">
        <v>9</v>
      </c>
      <c r="E81" s="72" t="s">
        <v>491</v>
      </c>
      <c r="F81" s="73" t="n">
        <v>0.0194</v>
      </c>
    </row>
    <row r="82" customFormat="false" ht="15" hidden="false" customHeight="false" outlineLevel="0" collapsed="false">
      <c r="A82" s="72" t="s">
        <v>492</v>
      </c>
      <c r="B82" s="72" t="s">
        <v>29</v>
      </c>
      <c r="C82" s="72" t="s">
        <v>377</v>
      </c>
      <c r="D82" s="72" t="n">
        <v>10</v>
      </c>
      <c r="E82" s="72" t="s">
        <v>493</v>
      </c>
      <c r="F82" s="73" t="n">
        <v>0.0188</v>
      </c>
    </row>
    <row r="83" customFormat="false" ht="15" hidden="false" customHeight="false" outlineLevel="0" collapsed="false">
      <c r="A83" s="72" t="s">
        <v>494</v>
      </c>
      <c r="B83" s="72" t="s">
        <v>29</v>
      </c>
      <c r="C83" s="72" t="s">
        <v>398</v>
      </c>
      <c r="D83" s="72" t="n">
        <v>1</v>
      </c>
      <c r="E83" s="72" t="s">
        <v>126</v>
      </c>
      <c r="F83" s="73" t="n">
        <v>0.2349</v>
      </c>
    </row>
    <row r="84" customFormat="false" ht="15" hidden="false" customHeight="false" outlineLevel="0" collapsed="false">
      <c r="A84" s="72" t="s">
        <v>495</v>
      </c>
      <c r="B84" s="72" t="s">
        <v>29</v>
      </c>
      <c r="C84" s="72" t="s">
        <v>398</v>
      </c>
      <c r="D84" s="72" t="n">
        <v>2</v>
      </c>
      <c r="E84" s="72" t="s">
        <v>116</v>
      </c>
      <c r="F84" s="73" t="n">
        <v>0.2346</v>
      </c>
    </row>
    <row r="85" customFormat="false" ht="15" hidden="false" customHeight="false" outlineLevel="0" collapsed="false">
      <c r="A85" s="72" t="s">
        <v>496</v>
      </c>
      <c r="B85" s="72" t="s">
        <v>29</v>
      </c>
      <c r="C85" s="72" t="s">
        <v>398</v>
      </c>
      <c r="D85" s="72" t="n">
        <v>3</v>
      </c>
      <c r="E85" s="72" t="s">
        <v>202</v>
      </c>
      <c r="F85" s="73" t="n">
        <v>0.2073</v>
      </c>
    </row>
    <row r="86" customFormat="false" ht="15" hidden="false" customHeight="false" outlineLevel="0" collapsed="false">
      <c r="A86" s="72" t="s">
        <v>497</v>
      </c>
      <c r="B86" s="72" t="s">
        <v>29</v>
      </c>
      <c r="C86" s="72" t="s">
        <v>398</v>
      </c>
      <c r="D86" s="72" t="n">
        <v>4</v>
      </c>
      <c r="E86" s="72" t="s">
        <v>121</v>
      </c>
      <c r="F86" s="73" t="n">
        <v>0.0568</v>
      </c>
    </row>
    <row r="87" customFormat="false" ht="15" hidden="false" customHeight="false" outlineLevel="0" collapsed="false">
      <c r="A87" s="72" t="s">
        <v>498</v>
      </c>
      <c r="B87" s="72" t="s">
        <v>29</v>
      </c>
      <c r="C87" s="72" t="s">
        <v>398</v>
      </c>
      <c r="D87" s="72" t="n">
        <v>5</v>
      </c>
      <c r="E87" s="72" t="s">
        <v>403</v>
      </c>
      <c r="F87" s="73" t="n">
        <v>0.2664</v>
      </c>
    </row>
    <row r="88" customFormat="false" ht="15" hidden="false" customHeight="false" outlineLevel="0" collapsed="false">
      <c r="A88" s="72" t="s">
        <v>499</v>
      </c>
      <c r="B88" s="72" t="s">
        <v>29</v>
      </c>
      <c r="C88" s="72" t="s">
        <v>405</v>
      </c>
      <c r="D88" s="72" t="n">
        <v>1</v>
      </c>
      <c r="E88" s="72" t="s">
        <v>406</v>
      </c>
      <c r="F88" s="73" t="n">
        <v>0.291</v>
      </c>
    </row>
    <row r="89" customFormat="false" ht="15" hidden="false" customHeight="false" outlineLevel="0" collapsed="false">
      <c r="A89" s="72" t="s">
        <v>500</v>
      </c>
      <c r="B89" s="72" t="s">
        <v>29</v>
      </c>
      <c r="C89" s="72" t="s">
        <v>405</v>
      </c>
      <c r="D89" s="72" t="n">
        <v>2</v>
      </c>
      <c r="E89" s="72" t="s">
        <v>443</v>
      </c>
      <c r="F89" s="73" t="n">
        <v>0.1571</v>
      </c>
    </row>
    <row r="90" customFormat="false" ht="15" hidden="false" customHeight="false" outlineLevel="0" collapsed="false">
      <c r="A90" s="72" t="s">
        <v>501</v>
      </c>
      <c r="B90" s="72" t="s">
        <v>29</v>
      </c>
      <c r="C90" s="72" t="s">
        <v>405</v>
      </c>
      <c r="D90" s="72" t="n">
        <v>3</v>
      </c>
      <c r="E90" s="72" t="s">
        <v>502</v>
      </c>
      <c r="F90" s="73" t="n">
        <v>0.1247</v>
      </c>
    </row>
    <row r="91" customFormat="false" ht="15" hidden="false" customHeight="false" outlineLevel="0" collapsed="false">
      <c r="A91" s="72" t="s">
        <v>503</v>
      </c>
      <c r="B91" s="72" t="s">
        <v>29</v>
      </c>
      <c r="C91" s="72" t="s">
        <v>405</v>
      </c>
      <c r="D91" s="72" t="n">
        <v>4</v>
      </c>
      <c r="E91" s="72" t="s">
        <v>441</v>
      </c>
      <c r="F91" s="73" t="n">
        <v>0.0825</v>
      </c>
    </row>
    <row r="92" customFormat="false" ht="15" hidden="false" customHeight="false" outlineLevel="0" collapsed="false">
      <c r="A92" s="72" t="s">
        <v>504</v>
      </c>
      <c r="B92" s="72" t="s">
        <v>29</v>
      </c>
      <c r="C92" s="72" t="s">
        <v>405</v>
      </c>
      <c r="D92" s="72" t="n">
        <v>5</v>
      </c>
      <c r="E92" s="72" t="s">
        <v>403</v>
      </c>
      <c r="F92" s="73" t="n">
        <v>0.3447</v>
      </c>
    </row>
    <row r="93" customFormat="false" ht="15" hidden="false" customHeight="false" outlineLevel="0" collapsed="false">
      <c r="A93" s="72" t="s">
        <v>505</v>
      </c>
      <c r="B93" s="72" t="s">
        <v>32</v>
      </c>
      <c r="C93" s="72" t="s">
        <v>377</v>
      </c>
      <c r="D93" s="72" t="n">
        <v>1</v>
      </c>
      <c r="E93" s="72" t="s">
        <v>413</v>
      </c>
      <c r="F93" s="73" t="n">
        <v>0.1814</v>
      </c>
    </row>
    <row r="94" customFormat="false" ht="15" hidden="false" customHeight="false" outlineLevel="0" collapsed="false">
      <c r="A94" s="72" t="s">
        <v>506</v>
      </c>
      <c r="B94" s="72" t="s">
        <v>32</v>
      </c>
      <c r="C94" s="72" t="s">
        <v>377</v>
      </c>
      <c r="D94" s="72" t="n">
        <v>2</v>
      </c>
      <c r="E94" s="72" t="s">
        <v>415</v>
      </c>
      <c r="F94" s="73" t="n">
        <v>0.0863</v>
      </c>
    </row>
    <row r="95" customFormat="false" ht="15" hidden="false" customHeight="false" outlineLevel="0" collapsed="false">
      <c r="A95" s="72" t="s">
        <v>507</v>
      </c>
      <c r="B95" s="72" t="s">
        <v>32</v>
      </c>
      <c r="C95" s="72" t="s">
        <v>377</v>
      </c>
      <c r="D95" s="72" t="n">
        <v>3</v>
      </c>
      <c r="E95" s="72" t="s">
        <v>417</v>
      </c>
      <c r="F95" s="73" t="n">
        <v>0.0656</v>
      </c>
    </row>
    <row r="96" customFormat="false" ht="15" hidden="false" customHeight="false" outlineLevel="0" collapsed="false">
      <c r="A96" s="72" t="s">
        <v>508</v>
      </c>
      <c r="B96" s="72" t="s">
        <v>32</v>
      </c>
      <c r="C96" s="72" t="s">
        <v>377</v>
      </c>
      <c r="D96" s="72" t="n">
        <v>4</v>
      </c>
      <c r="E96" s="72" t="s">
        <v>509</v>
      </c>
      <c r="F96" s="73" t="n">
        <v>0.0344</v>
      </c>
    </row>
    <row r="97" customFormat="false" ht="15" hidden="false" customHeight="false" outlineLevel="0" collapsed="false">
      <c r="A97" s="72" t="s">
        <v>510</v>
      </c>
      <c r="B97" s="72" t="s">
        <v>32</v>
      </c>
      <c r="C97" s="72" t="s">
        <v>377</v>
      </c>
      <c r="D97" s="72" t="n">
        <v>5</v>
      </c>
      <c r="E97" s="72" t="s">
        <v>511</v>
      </c>
      <c r="F97" s="73" t="n">
        <v>0.0237</v>
      </c>
    </row>
    <row r="98" customFormat="false" ht="15" hidden="false" customHeight="false" outlineLevel="0" collapsed="false">
      <c r="A98" s="72" t="s">
        <v>512</v>
      </c>
      <c r="B98" s="72" t="s">
        <v>32</v>
      </c>
      <c r="C98" s="72" t="s">
        <v>377</v>
      </c>
      <c r="D98" s="72" t="n">
        <v>6</v>
      </c>
      <c r="E98" s="72" t="s">
        <v>419</v>
      </c>
      <c r="F98" s="73" t="n">
        <v>0.0174</v>
      </c>
    </row>
    <row r="99" customFormat="false" ht="15" hidden="false" customHeight="false" outlineLevel="0" collapsed="false">
      <c r="A99" s="72" t="s">
        <v>513</v>
      </c>
      <c r="B99" s="72" t="s">
        <v>32</v>
      </c>
      <c r="C99" s="72" t="s">
        <v>377</v>
      </c>
      <c r="D99" s="72" t="n">
        <v>7</v>
      </c>
      <c r="E99" s="72" t="s">
        <v>421</v>
      </c>
      <c r="F99" s="73" t="n">
        <v>0.0109</v>
      </c>
    </row>
    <row r="100" customFormat="false" ht="15" hidden="false" customHeight="false" outlineLevel="0" collapsed="false">
      <c r="A100" s="72" t="s">
        <v>514</v>
      </c>
      <c r="B100" s="72" t="s">
        <v>32</v>
      </c>
      <c r="C100" s="72" t="s">
        <v>377</v>
      </c>
      <c r="D100" s="72" t="n">
        <v>8</v>
      </c>
      <c r="E100" s="72" t="s">
        <v>423</v>
      </c>
      <c r="F100" s="73" t="n">
        <v>0.0107</v>
      </c>
    </row>
    <row r="101" customFormat="false" ht="15" hidden="false" customHeight="false" outlineLevel="0" collapsed="false">
      <c r="A101" s="72" t="s">
        <v>515</v>
      </c>
      <c r="B101" s="72" t="s">
        <v>32</v>
      </c>
      <c r="C101" s="72" t="s">
        <v>377</v>
      </c>
      <c r="D101" s="72" t="n">
        <v>9</v>
      </c>
      <c r="E101" s="72" t="s">
        <v>516</v>
      </c>
      <c r="F101" s="73" t="n">
        <v>0.0099</v>
      </c>
    </row>
    <row r="102" customFormat="false" ht="15" hidden="false" customHeight="false" outlineLevel="0" collapsed="false">
      <c r="A102" s="72" t="s">
        <v>517</v>
      </c>
      <c r="B102" s="72" t="s">
        <v>32</v>
      </c>
      <c r="C102" s="72" t="s">
        <v>377</v>
      </c>
      <c r="D102" s="72" t="n">
        <v>10</v>
      </c>
      <c r="E102" s="72" t="s">
        <v>425</v>
      </c>
      <c r="F102" s="73" t="n">
        <v>0.0094</v>
      </c>
    </row>
    <row r="103" customFormat="false" ht="15" hidden="false" customHeight="false" outlineLevel="0" collapsed="false">
      <c r="A103" s="72" t="s">
        <v>518</v>
      </c>
      <c r="B103" s="72" t="s">
        <v>32</v>
      </c>
      <c r="C103" s="72" t="s">
        <v>398</v>
      </c>
      <c r="D103" s="72" t="n">
        <v>1</v>
      </c>
      <c r="E103" s="72" t="s">
        <v>141</v>
      </c>
      <c r="F103" s="73" t="n">
        <v>0.3319</v>
      </c>
    </row>
    <row r="104" customFormat="false" ht="15" hidden="false" customHeight="false" outlineLevel="0" collapsed="false">
      <c r="A104" s="72" t="s">
        <v>519</v>
      </c>
      <c r="B104" s="72" t="s">
        <v>32</v>
      </c>
      <c r="C104" s="72" t="s">
        <v>398</v>
      </c>
      <c r="D104" s="72" t="n">
        <v>2</v>
      </c>
      <c r="E104" s="72" t="s">
        <v>146</v>
      </c>
      <c r="F104" s="73" t="n">
        <v>0.2492</v>
      </c>
    </row>
    <row r="105" customFormat="false" ht="15" hidden="false" customHeight="false" outlineLevel="0" collapsed="false">
      <c r="A105" s="72" t="s">
        <v>520</v>
      </c>
      <c r="B105" s="72" t="s">
        <v>32</v>
      </c>
      <c r="C105" s="72" t="s">
        <v>398</v>
      </c>
      <c r="D105" s="72" t="n">
        <v>3</v>
      </c>
      <c r="E105" s="72" t="s">
        <v>220</v>
      </c>
      <c r="F105" s="73" t="n">
        <v>0.222</v>
      </c>
    </row>
    <row r="106" customFormat="false" ht="15" hidden="false" customHeight="false" outlineLevel="0" collapsed="false">
      <c r="A106" s="72" t="s">
        <v>521</v>
      </c>
      <c r="B106" s="72" t="s">
        <v>32</v>
      </c>
      <c r="C106" s="72" t="s">
        <v>398</v>
      </c>
      <c r="D106" s="72" t="n">
        <v>4</v>
      </c>
      <c r="E106" s="72" t="s">
        <v>151</v>
      </c>
      <c r="F106" s="73" t="n">
        <v>0.1369</v>
      </c>
    </row>
    <row r="107" customFormat="false" ht="15" hidden="false" customHeight="false" outlineLevel="0" collapsed="false">
      <c r="A107" s="72" t="s">
        <v>522</v>
      </c>
      <c r="B107" s="72" t="s">
        <v>32</v>
      </c>
      <c r="C107" s="72" t="s">
        <v>398</v>
      </c>
      <c r="D107" s="72" t="n">
        <v>5</v>
      </c>
      <c r="E107" s="72" t="s">
        <v>403</v>
      </c>
      <c r="F107" s="73" t="n">
        <v>0.06</v>
      </c>
    </row>
    <row r="108" customFormat="false" ht="15" hidden="false" customHeight="false" outlineLevel="0" collapsed="false">
      <c r="A108" s="72" t="s">
        <v>523</v>
      </c>
      <c r="B108" s="72" t="s">
        <v>32</v>
      </c>
      <c r="C108" s="72" t="s">
        <v>405</v>
      </c>
      <c r="D108" s="72" t="n">
        <v>1</v>
      </c>
      <c r="E108" s="72" t="s">
        <v>408</v>
      </c>
      <c r="F108" s="73" t="n">
        <v>0.5392</v>
      </c>
    </row>
    <row r="109" customFormat="false" ht="15" hidden="false" customHeight="false" outlineLevel="0" collapsed="false">
      <c r="A109" s="72" t="s">
        <v>524</v>
      </c>
      <c r="B109" s="72" t="s">
        <v>32</v>
      </c>
      <c r="C109" s="72" t="s">
        <v>405</v>
      </c>
      <c r="D109" s="72" t="n">
        <v>2</v>
      </c>
      <c r="E109" s="72" t="s">
        <v>406</v>
      </c>
      <c r="F109" s="73" t="n">
        <v>0.1624</v>
      </c>
    </row>
    <row r="110" customFormat="false" ht="15" hidden="false" customHeight="false" outlineLevel="0" collapsed="false">
      <c r="A110" s="72" t="s">
        <v>525</v>
      </c>
      <c r="B110" s="72" t="s">
        <v>32</v>
      </c>
      <c r="C110" s="72" t="s">
        <v>405</v>
      </c>
      <c r="D110" s="72" t="n">
        <v>3</v>
      </c>
      <c r="E110" s="72" t="s">
        <v>443</v>
      </c>
      <c r="F110" s="73" t="n">
        <v>0.0623</v>
      </c>
    </row>
    <row r="111" customFormat="false" ht="15" hidden="false" customHeight="false" outlineLevel="0" collapsed="false">
      <c r="A111" s="72" t="s">
        <v>526</v>
      </c>
      <c r="B111" s="72" t="s">
        <v>32</v>
      </c>
      <c r="C111" s="72" t="s">
        <v>405</v>
      </c>
      <c r="D111" s="72" t="n">
        <v>4</v>
      </c>
      <c r="E111" s="72" t="s">
        <v>527</v>
      </c>
      <c r="F111" s="73" t="n">
        <v>0.0511</v>
      </c>
    </row>
    <row r="112" customFormat="false" ht="15" hidden="false" customHeight="false" outlineLevel="0" collapsed="false">
      <c r="A112" s="72" t="s">
        <v>528</v>
      </c>
      <c r="B112" s="72" t="s">
        <v>32</v>
      </c>
      <c r="C112" s="72" t="s">
        <v>405</v>
      </c>
      <c r="D112" s="72" t="n">
        <v>5</v>
      </c>
      <c r="E112" s="72" t="s">
        <v>403</v>
      </c>
      <c r="F112" s="73" t="n">
        <v>0.185</v>
      </c>
    </row>
    <row r="113" customFormat="false" ht="15" hidden="false" customHeight="false" outlineLevel="0" collapsed="false">
      <c r="A113" s="72" t="s">
        <v>529</v>
      </c>
      <c r="B113" s="72" t="s">
        <v>35</v>
      </c>
      <c r="C113" s="72" t="s">
        <v>377</v>
      </c>
      <c r="D113" s="72" t="n">
        <v>1</v>
      </c>
      <c r="E113" s="72" t="s">
        <v>413</v>
      </c>
      <c r="F113" s="73" t="n">
        <v>0.1503</v>
      </c>
    </row>
    <row r="114" customFormat="false" ht="15" hidden="false" customHeight="false" outlineLevel="0" collapsed="false">
      <c r="A114" s="72" t="s">
        <v>530</v>
      </c>
      <c r="B114" s="72" t="s">
        <v>35</v>
      </c>
      <c r="C114" s="72" t="s">
        <v>377</v>
      </c>
      <c r="D114" s="72" t="n">
        <v>2</v>
      </c>
      <c r="E114" s="72" t="s">
        <v>415</v>
      </c>
      <c r="F114" s="73" t="n">
        <v>0.0715</v>
      </c>
    </row>
    <row r="115" customFormat="false" ht="15" hidden="false" customHeight="false" outlineLevel="0" collapsed="false">
      <c r="A115" s="72" t="s">
        <v>531</v>
      </c>
      <c r="B115" s="72" t="s">
        <v>35</v>
      </c>
      <c r="C115" s="72" t="s">
        <v>377</v>
      </c>
      <c r="D115" s="72" t="n">
        <v>3</v>
      </c>
      <c r="E115" s="72" t="s">
        <v>417</v>
      </c>
      <c r="F115" s="73" t="n">
        <v>0.0544</v>
      </c>
    </row>
    <row r="116" customFormat="false" ht="15" hidden="false" customHeight="false" outlineLevel="0" collapsed="false">
      <c r="A116" s="72" t="s">
        <v>532</v>
      </c>
      <c r="B116" s="72" t="s">
        <v>35</v>
      </c>
      <c r="C116" s="72" t="s">
        <v>377</v>
      </c>
      <c r="D116" s="72" t="n">
        <v>4</v>
      </c>
      <c r="E116" s="72" t="s">
        <v>509</v>
      </c>
      <c r="F116" s="73" t="n">
        <v>0.0286</v>
      </c>
    </row>
    <row r="117" customFormat="false" ht="15" hidden="false" customHeight="false" outlineLevel="0" collapsed="false">
      <c r="A117" s="72" t="s">
        <v>533</v>
      </c>
      <c r="B117" s="72" t="s">
        <v>35</v>
      </c>
      <c r="C117" s="72" t="s">
        <v>377</v>
      </c>
      <c r="D117" s="72" t="n">
        <v>5</v>
      </c>
      <c r="E117" s="72" t="s">
        <v>511</v>
      </c>
      <c r="F117" s="73" t="n">
        <v>0.0197</v>
      </c>
    </row>
    <row r="118" customFormat="false" ht="15" hidden="false" customHeight="false" outlineLevel="0" collapsed="false">
      <c r="A118" s="72" t="s">
        <v>534</v>
      </c>
      <c r="B118" s="72" t="s">
        <v>35</v>
      </c>
      <c r="C118" s="72" t="s">
        <v>377</v>
      </c>
      <c r="D118" s="72" t="n">
        <v>6</v>
      </c>
      <c r="E118" s="72" t="s">
        <v>419</v>
      </c>
      <c r="F118" s="73" t="n">
        <v>0.0144</v>
      </c>
    </row>
    <row r="119" customFormat="false" ht="15" hidden="false" customHeight="false" outlineLevel="0" collapsed="false">
      <c r="A119" s="72" t="s">
        <v>535</v>
      </c>
      <c r="B119" s="72" t="s">
        <v>35</v>
      </c>
      <c r="C119" s="72" t="s">
        <v>377</v>
      </c>
      <c r="D119" s="72" t="n">
        <v>7</v>
      </c>
      <c r="E119" s="72" t="s">
        <v>421</v>
      </c>
      <c r="F119" s="73" t="n">
        <v>0.0092</v>
      </c>
    </row>
    <row r="120" customFormat="false" ht="15" hidden="false" customHeight="false" outlineLevel="0" collapsed="false">
      <c r="A120" s="72" t="s">
        <v>536</v>
      </c>
      <c r="B120" s="72" t="s">
        <v>35</v>
      </c>
      <c r="C120" s="72" t="s">
        <v>377</v>
      </c>
      <c r="D120" s="72" t="n">
        <v>8</v>
      </c>
      <c r="E120" s="72" t="s">
        <v>423</v>
      </c>
      <c r="F120" s="73" t="n">
        <v>0.0087</v>
      </c>
    </row>
    <row r="121" customFormat="false" ht="15" hidden="false" customHeight="false" outlineLevel="0" collapsed="false">
      <c r="A121" s="72" t="s">
        <v>537</v>
      </c>
      <c r="B121" s="72" t="s">
        <v>35</v>
      </c>
      <c r="C121" s="72" t="s">
        <v>377</v>
      </c>
      <c r="D121" s="72" t="n">
        <v>9</v>
      </c>
      <c r="E121" s="72" t="s">
        <v>516</v>
      </c>
      <c r="F121" s="73" t="n">
        <v>0.0083</v>
      </c>
    </row>
    <row r="122" customFormat="false" ht="15" hidden="false" customHeight="false" outlineLevel="0" collapsed="false">
      <c r="A122" s="72" t="s">
        <v>538</v>
      </c>
      <c r="B122" s="72" t="s">
        <v>35</v>
      </c>
      <c r="C122" s="72" t="s">
        <v>377</v>
      </c>
      <c r="D122" s="72" t="n">
        <v>10</v>
      </c>
      <c r="E122" s="72" t="s">
        <v>425</v>
      </c>
      <c r="F122" s="73" t="n">
        <v>0.0078</v>
      </c>
    </row>
    <row r="123" customFormat="false" ht="15" hidden="false" customHeight="false" outlineLevel="0" collapsed="false">
      <c r="A123" s="72" t="s">
        <v>539</v>
      </c>
      <c r="B123" s="72" t="s">
        <v>35</v>
      </c>
      <c r="C123" s="72" t="s">
        <v>398</v>
      </c>
      <c r="D123" s="72" t="n">
        <v>1</v>
      </c>
      <c r="E123" s="72" t="s">
        <v>141</v>
      </c>
      <c r="F123" s="73" t="n">
        <v>0.2748</v>
      </c>
    </row>
    <row r="124" customFormat="false" ht="15" hidden="false" customHeight="false" outlineLevel="0" collapsed="false">
      <c r="A124" s="72" t="s">
        <v>540</v>
      </c>
      <c r="B124" s="72" t="s">
        <v>35</v>
      </c>
      <c r="C124" s="72" t="s">
        <v>398</v>
      </c>
      <c r="D124" s="72" t="n">
        <v>2</v>
      </c>
      <c r="E124" s="72" t="s">
        <v>146</v>
      </c>
      <c r="F124" s="73" t="n">
        <v>0.2064</v>
      </c>
    </row>
    <row r="125" customFormat="false" ht="15" hidden="false" customHeight="false" outlineLevel="0" collapsed="false">
      <c r="A125" s="72" t="s">
        <v>541</v>
      </c>
      <c r="B125" s="72" t="s">
        <v>35</v>
      </c>
      <c r="C125" s="72" t="s">
        <v>398</v>
      </c>
      <c r="D125" s="72" t="n">
        <v>3</v>
      </c>
      <c r="E125" s="72" t="s">
        <v>220</v>
      </c>
      <c r="F125" s="73" t="n">
        <v>0.1842</v>
      </c>
    </row>
    <row r="126" customFormat="false" ht="15" hidden="false" customHeight="false" outlineLevel="0" collapsed="false">
      <c r="A126" s="72" t="s">
        <v>542</v>
      </c>
      <c r="B126" s="72" t="s">
        <v>35</v>
      </c>
      <c r="C126" s="72" t="s">
        <v>398</v>
      </c>
      <c r="D126" s="72" t="n">
        <v>4</v>
      </c>
      <c r="E126" s="72" t="s">
        <v>151</v>
      </c>
      <c r="F126" s="73" t="n">
        <v>0.1134</v>
      </c>
    </row>
    <row r="127" customFormat="false" ht="15" hidden="false" customHeight="false" outlineLevel="0" collapsed="false">
      <c r="A127" s="72" t="s">
        <v>543</v>
      </c>
      <c r="B127" s="72" t="s">
        <v>35</v>
      </c>
      <c r="C127" s="72" t="s">
        <v>398</v>
      </c>
      <c r="D127" s="72" t="n">
        <v>5</v>
      </c>
      <c r="E127" s="72" t="s">
        <v>403</v>
      </c>
      <c r="F127" s="73" t="n">
        <v>0.2212</v>
      </c>
    </row>
    <row r="128" customFormat="false" ht="15" hidden="false" customHeight="false" outlineLevel="0" collapsed="false">
      <c r="A128" s="72" t="s">
        <v>544</v>
      </c>
      <c r="B128" s="72" t="s">
        <v>35</v>
      </c>
      <c r="C128" s="72" t="s">
        <v>405</v>
      </c>
      <c r="D128" s="72" t="n">
        <v>1</v>
      </c>
      <c r="E128" s="72" t="s">
        <v>408</v>
      </c>
      <c r="F128" s="73" t="n">
        <v>0.4477</v>
      </c>
    </row>
    <row r="129" customFormat="false" ht="15" hidden="false" customHeight="false" outlineLevel="0" collapsed="false">
      <c r="A129" s="72" t="s">
        <v>545</v>
      </c>
      <c r="B129" s="72" t="s">
        <v>35</v>
      </c>
      <c r="C129" s="72" t="s">
        <v>405</v>
      </c>
      <c r="D129" s="72" t="n">
        <v>2</v>
      </c>
      <c r="E129" s="72" t="s">
        <v>406</v>
      </c>
      <c r="F129" s="73" t="n">
        <v>0.2107</v>
      </c>
    </row>
    <row r="130" customFormat="false" ht="15" hidden="false" customHeight="false" outlineLevel="0" collapsed="false">
      <c r="A130" s="72" t="s">
        <v>546</v>
      </c>
      <c r="B130" s="72" t="s">
        <v>35</v>
      </c>
      <c r="C130" s="72" t="s">
        <v>405</v>
      </c>
      <c r="D130" s="72" t="n">
        <v>3</v>
      </c>
      <c r="E130" s="72" t="s">
        <v>441</v>
      </c>
      <c r="F130" s="73" t="n">
        <v>0.0714</v>
      </c>
    </row>
    <row r="131" customFormat="false" ht="15" hidden="false" customHeight="false" outlineLevel="0" collapsed="false">
      <c r="A131" s="72" t="s">
        <v>547</v>
      </c>
      <c r="B131" s="72" t="s">
        <v>35</v>
      </c>
      <c r="C131" s="72" t="s">
        <v>405</v>
      </c>
      <c r="D131" s="72" t="n">
        <v>4</v>
      </c>
      <c r="E131" s="72" t="s">
        <v>443</v>
      </c>
      <c r="F131" s="73" t="n">
        <v>0.0593</v>
      </c>
    </row>
    <row r="132" customFormat="false" ht="15" hidden="false" customHeight="false" outlineLevel="0" collapsed="false">
      <c r="A132" s="72" t="s">
        <v>548</v>
      </c>
      <c r="B132" s="72" t="s">
        <v>35</v>
      </c>
      <c r="C132" s="72" t="s">
        <v>405</v>
      </c>
      <c r="D132" s="72" t="n">
        <v>5</v>
      </c>
      <c r="E132" s="72" t="s">
        <v>403</v>
      </c>
      <c r="F132" s="73" t="n">
        <v>0.2109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9.7" hidden="false" customHeight="false" outlineLevel="0" collapsed="false">
      <c r="A1" s="1" t="s">
        <v>549</v>
      </c>
    </row>
    <row r="2" customFormat="false" ht="15" hidden="false" customHeight="false" outlineLevel="0" collapsed="false">
      <c r="A2" s="2" t="s">
        <v>550</v>
      </c>
    </row>
    <row r="4" customFormat="false" ht="26.85" hidden="false" customHeight="false" outlineLevel="0" collapsed="false">
      <c r="A4" s="3" t="s">
        <v>245</v>
      </c>
      <c r="B4" s="3" t="s">
        <v>551</v>
      </c>
      <c r="C4" s="3" t="s">
        <v>17</v>
      </c>
      <c r="D4" s="3" t="s">
        <v>20</v>
      </c>
      <c r="E4" s="3" t="s">
        <v>23</v>
      </c>
      <c r="F4" s="3" t="s">
        <v>26</v>
      </c>
      <c r="G4" s="3" t="s">
        <v>29</v>
      </c>
      <c r="H4" s="3" t="s">
        <v>32</v>
      </c>
      <c r="I4" s="3" t="s">
        <v>35</v>
      </c>
    </row>
    <row r="5" customFormat="false" ht="15" hidden="false" customHeight="false" outlineLevel="0" collapsed="false">
      <c r="A5" s="74" t="n">
        <v>43831</v>
      </c>
      <c r="B5" s="75" t="n">
        <v>334.38</v>
      </c>
      <c r="C5" s="76"/>
      <c r="D5" s="76"/>
      <c r="E5" s="77" t="n">
        <v>27.59</v>
      </c>
      <c r="F5" s="77" t="n">
        <v>124.33</v>
      </c>
      <c r="G5" s="77" t="n">
        <v>6.34</v>
      </c>
      <c r="H5" s="77" t="n">
        <v>140.21</v>
      </c>
      <c r="I5" s="77" t="n">
        <v>32.4</v>
      </c>
    </row>
    <row r="6" customFormat="false" ht="15" hidden="false" customHeight="false" outlineLevel="0" collapsed="false">
      <c r="A6" s="74" t="n">
        <v>43862</v>
      </c>
      <c r="B6" s="75" t="n">
        <v>337.17</v>
      </c>
      <c r="C6" s="76"/>
      <c r="D6" s="76"/>
      <c r="E6" s="77" t="n">
        <v>24.48</v>
      </c>
      <c r="F6" s="77" t="n">
        <v>125.49</v>
      </c>
      <c r="G6" s="77" t="n">
        <v>6.1</v>
      </c>
      <c r="H6" s="77" t="n">
        <v>134.86</v>
      </c>
      <c r="I6" s="77" t="n">
        <v>31.04</v>
      </c>
    </row>
    <row r="7" customFormat="false" ht="15" hidden="false" customHeight="false" outlineLevel="0" collapsed="false">
      <c r="A7" s="74" t="n">
        <v>43891</v>
      </c>
      <c r="B7" s="75" t="n">
        <v>345.68</v>
      </c>
      <c r="C7" s="76"/>
      <c r="D7" s="76"/>
      <c r="E7" s="77" t="n">
        <v>21.71</v>
      </c>
      <c r="F7" s="77" t="n">
        <v>117.1</v>
      </c>
      <c r="G7" s="77" t="n">
        <v>5.53</v>
      </c>
      <c r="H7" s="77" t="n">
        <v>131.84</v>
      </c>
      <c r="I7" s="77" t="n">
        <v>29.59</v>
      </c>
    </row>
    <row r="8" customFormat="false" ht="15" hidden="false" customHeight="false" outlineLevel="0" collapsed="false">
      <c r="A8" s="74" t="n">
        <v>43922</v>
      </c>
      <c r="B8" s="75" t="n">
        <v>356.69</v>
      </c>
      <c r="C8" s="76"/>
      <c r="D8" s="76"/>
      <c r="E8" s="77" t="n">
        <v>11.69</v>
      </c>
      <c r="F8" s="77" t="n">
        <v>88.78</v>
      </c>
      <c r="G8" s="77" t="n">
        <v>4.28</v>
      </c>
      <c r="H8" s="77" t="n">
        <v>113.79</v>
      </c>
      <c r="I8" s="77" t="n">
        <v>24.49</v>
      </c>
    </row>
    <row r="9" customFormat="false" ht="15" hidden="false" customHeight="false" outlineLevel="0" collapsed="false">
      <c r="A9" s="74" t="n">
        <v>43952</v>
      </c>
      <c r="B9" s="75" t="n">
        <v>350.76</v>
      </c>
      <c r="C9" s="76"/>
      <c r="D9" s="76"/>
      <c r="E9" s="77" t="n">
        <v>10.97</v>
      </c>
      <c r="F9" s="77" t="n">
        <v>100.81</v>
      </c>
      <c r="G9" s="77" t="n">
        <v>4.57</v>
      </c>
      <c r="H9" s="77" t="n">
        <v>121.83</v>
      </c>
      <c r="I9" s="77" t="n">
        <v>26.22</v>
      </c>
    </row>
    <row r="10" customFormat="false" ht="15" hidden="false" customHeight="false" outlineLevel="0" collapsed="false">
      <c r="A10" s="74" t="n">
        <v>43983</v>
      </c>
      <c r="B10" s="75" t="n">
        <v>347.69</v>
      </c>
      <c r="C10" s="76"/>
      <c r="D10" s="76"/>
      <c r="E10" s="77" t="n">
        <v>14.84</v>
      </c>
      <c r="F10" s="77" t="n">
        <v>107.13</v>
      </c>
      <c r="G10" s="77" t="n">
        <v>4.97</v>
      </c>
      <c r="H10" s="77" t="n">
        <v>127.7</v>
      </c>
      <c r="I10" s="77" t="n">
        <v>27.8</v>
      </c>
    </row>
    <row r="11" customFormat="false" ht="15" hidden="false" customHeight="false" outlineLevel="0" collapsed="false">
      <c r="A11" s="74" t="n">
        <v>44013</v>
      </c>
      <c r="B11" s="75" t="n">
        <v>351.16</v>
      </c>
      <c r="C11" s="76"/>
      <c r="D11" s="76"/>
      <c r="E11" s="77" t="n">
        <v>16.1</v>
      </c>
      <c r="F11" s="77" t="n">
        <v>107.21</v>
      </c>
      <c r="G11" s="77" t="n">
        <v>5.08</v>
      </c>
      <c r="H11" s="77" t="n">
        <v>134.02</v>
      </c>
      <c r="I11" s="77" t="n">
        <v>29.13</v>
      </c>
    </row>
    <row r="12" customFormat="false" ht="15" hidden="false" customHeight="false" outlineLevel="0" collapsed="false">
      <c r="A12" s="74" t="n">
        <v>44044</v>
      </c>
      <c r="B12" s="75" t="n">
        <v>348.93</v>
      </c>
      <c r="C12" s="76"/>
      <c r="D12" s="76"/>
      <c r="E12" s="77" t="n">
        <v>15.71</v>
      </c>
      <c r="F12" s="77" t="n">
        <v>108.41</v>
      </c>
      <c r="G12" s="77" t="n">
        <v>4.86</v>
      </c>
      <c r="H12" s="77" t="n">
        <v>138.91</v>
      </c>
      <c r="I12" s="77" t="n">
        <v>29.81</v>
      </c>
    </row>
    <row r="13" customFormat="false" ht="15" hidden="false" customHeight="false" outlineLevel="0" collapsed="false">
      <c r="A13" s="74" t="n">
        <v>44075</v>
      </c>
      <c r="B13" s="75" t="n">
        <v>360.61</v>
      </c>
      <c r="C13" s="76"/>
      <c r="D13" s="76"/>
      <c r="E13" s="77" t="n">
        <v>16.13</v>
      </c>
      <c r="F13" s="77" t="n">
        <v>113.58</v>
      </c>
      <c r="G13" s="77" t="n">
        <v>5.01</v>
      </c>
      <c r="H13" s="77" t="n">
        <v>143.9</v>
      </c>
      <c r="I13" s="77" t="n">
        <v>30.62</v>
      </c>
    </row>
    <row r="14" customFormat="false" ht="15" hidden="false" customHeight="false" outlineLevel="0" collapsed="false">
      <c r="A14" s="74" t="n">
        <v>44105</v>
      </c>
      <c r="B14" s="75" t="n">
        <v>362.53</v>
      </c>
      <c r="C14" s="76"/>
      <c r="D14" s="76"/>
      <c r="E14" s="77" t="n">
        <v>14.53</v>
      </c>
      <c r="F14" s="77" t="n">
        <v>110.22</v>
      </c>
      <c r="G14" s="77" t="n">
        <v>4.89</v>
      </c>
      <c r="H14" s="77" t="n">
        <v>145.7</v>
      </c>
      <c r="I14" s="77" t="n">
        <v>30.59</v>
      </c>
    </row>
    <row r="15" customFormat="false" ht="15" hidden="false" customHeight="false" outlineLevel="0" collapsed="false">
      <c r="A15" s="74" t="n">
        <v>44136</v>
      </c>
      <c r="B15" s="75" t="n">
        <v>359.84</v>
      </c>
      <c r="C15" s="77" t="n">
        <v>5.05</v>
      </c>
      <c r="D15" s="76"/>
      <c r="E15" s="77" t="n">
        <v>13.35</v>
      </c>
      <c r="F15" s="77" t="n">
        <v>106.25</v>
      </c>
      <c r="G15" s="77" t="n">
        <v>4.64</v>
      </c>
      <c r="H15" s="77" t="n">
        <v>148.13</v>
      </c>
      <c r="I15" s="77" t="n">
        <v>30.99</v>
      </c>
    </row>
    <row r="16" customFormat="false" ht="15" hidden="false" customHeight="false" outlineLevel="0" collapsed="false">
      <c r="A16" s="74" t="n">
        <v>44166</v>
      </c>
      <c r="B16" s="75" t="n">
        <v>359.02</v>
      </c>
      <c r="C16" s="77" t="n">
        <v>5.16</v>
      </c>
      <c r="D16" s="76"/>
      <c r="E16" s="77" t="n">
        <v>16.06</v>
      </c>
      <c r="F16" s="77" t="n">
        <v>118.92</v>
      </c>
      <c r="G16" s="77" t="n">
        <v>5.67</v>
      </c>
      <c r="H16" s="77" t="n">
        <v>157.64</v>
      </c>
      <c r="I16" s="77" t="n">
        <v>33.61</v>
      </c>
    </row>
    <row r="17" customFormat="false" ht="15" hidden="false" customHeight="false" outlineLevel="0" collapsed="false">
      <c r="A17" s="74" t="n">
        <v>44197</v>
      </c>
      <c r="B17" s="75" t="n">
        <v>359.19</v>
      </c>
      <c r="C17" s="77" t="n">
        <v>5.17</v>
      </c>
      <c r="D17" s="76"/>
      <c r="E17" s="77" t="n">
        <v>17.11</v>
      </c>
      <c r="F17" s="77" t="n">
        <v>119.75</v>
      </c>
      <c r="G17" s="77" t="n">
        <v>5.78</v>
      </c>
      <c r="H17" s="77" t="n">
        <v>161.6</v>
      </c>
      <c r="I17" s="77" t="n">
        <v>34.64</v>
      </c>
    </row>
    <row r="18" customFormat="false" ht="15" hidden="false" customHeight="false" outlineLevel="0" collapsed="false">
      <c r="A18" s="74" t="n">
        <v>44228</v>
      </c>
      <c r="B18" s="75" t="n">
        <v>358.15</v>
      </c>
      <c r="C18" s="77" t="n">
        <v>5.04</v>
      </c>
      <c r="D18" s="76"/>
      <c r="E18" s="77" t="n">
        <v>18.88</v>
      </c>
      <c r="F18" s="77" t="n">
        <v>121.52</v>
      </c>
      <c r="G18" s="77" t="n">
        <v>5.78</v>
      </c>
      <c r="H18" s="77" t="n">
        <v>176.93</v>
      </c>
      <c r="I18" s="77" t="n">
        <v>37.11</v>
      </c>
    </row>
    <row r="19" customFormat="false" ht="15" hidden="false" customHeight="false" outlineLevel="0" collapsed="false">
      <c r="A19" s="74" t="n">
        <v>44256</v>
      </c>
      <c r="B19" s="75" t="n">
        <v>365.61</v>
      </c>
      <c r="C19" s="77" t="n">
        <v>5.62</v>
      </c>
      <c r="D19" s="76"/>
      <c r="E19" s="77" t="n">
        <v>21.47</v>
      </c>
      <c r="F19" s="77" t="n">
        <v>128.67</v>
      </c>
      <c r="G19" s="77" t="n">
        <v>6.11</v>
      </c>
      <c r="H19" s="77" t="n">
        <v>179.27</v>
      </c>
      <c r="I19" s="77" t="n">
        <v>37.24</v>
      </c>
    </row>
    <row r="20" customFormat="false" ht="15" hidden="false" customHeight="false" outlineLevel="0" collapsed="false">
      <c r="A20" s="74" t="n">
        <v>44287</v>
      </c>
      <c r="B20" s="75" t="n">
        <v>360.58</v>
      </c>
      <c r="C20" s="77" t="n">
        <v>5.89</v>
      </c>
      <c r="D20" s="77" t="n">
        <v>4.18</v>
      </c>
      <c r="E20" s="77" t="n">
        <v>22.72</v>
      </c>
      <c r="F20" s="77" t="n">
        <v>138.55</v>
      </c>
      <c r="G20" s="77" t="n">
        <v>6.53</v>
      </c>
      <c r="H20" s="77" t="n">
        <v>176.11</v>
      </c>
      <c r="I20" s="77" t="n">
        <v>37.53</v>
      </c>
    </row>
    <row r="21" customFormat="false" ht="15" hidden="false" customHeight="false" outlineLevel="0" collapsed="false">
      <c r="A21" s="74" t="n">
        <v>44317</v>
      </c>
      <c r="B21" s="75" t="n">
        <v>353.65</v>
      </c>
      <c r="C21" s="77" t="n">
        <v>5.94</v>
      </c>
      <c r="D21" s="77" t="n">
        <v>4.15</v>
      </c>
      <c r="E21" s="77" t="n">
        <v>22.86</v>
      </c>
      <c r="F21" s="77" t="n">
        <v>138.61</v>
      </c>
      <c r="G21" s="77" t="n">
        <v>6.51</v>
      </c>
      <c r="H21" s="77" t="n">
        <v>172.31</v>
      </c>
      <c r="I21" s="77" t="n">
        <v>36.86</v>
      </c>
    </row>
    <row r="22" customFormat="false" ht="15" hidden="false" customHeight="false" outlineLevel="0" collapsed="false">
      <c r="A22" s="74" t="n">
        <v>44348</v>
      </c>
      <c r="B22" s="75" t="n">
        <v>349.94</v>
      </c>
      <c r="C22" s="77" t="n">
        <v>6.21</v>
      </c>
      <c r="D22" s="77" t="n">
        <v>4.26</v>
      </c>
      <c r="E22" s="77" t="n">
        <v>23.82</v>
      </c>
      <c r="F22" s="77" t="n">
        <v>147.03</v>
      </c>
      <c r="G22" s="77" t="n">
        <v>6.8</v>
      </c>
      <c r="H22" s="77" t="n">
        <v>174.1</v>
      </c>
      <c r="I22" s="77" t="n">
        <v>37.66</v>
      </c>
    </row>
    <row r="23" customFormat="false" ht="15" hidden="false" customHeight="false" outlineLevel="0" collapsed="false">
      <c r="A23" s="74" t="n">
        <v>44378</v>
      </c>
      <c r="B23" s="75" t="n">
        <v>357.26</v>
      </c>
      <c r="C23" s="77" t="n">
        <v>6.08</v>
      </c>
      <c r="D23" s="77" t="n">
        <v>4.35</v>
      </c>
      <c r="E23" s="77" t="n">
        <v>26.58</v>
      </c>
      <c r="F23" s="77" t="n">
        <v>149.27</v>
      </c>
      <c r="G23" s="77" t="n">
        <v>6.81</v>
      </c>
      <c r="H23" s="77" t="n">
        <v>176.3</v>
      </c>
      <c r="I23" s="77" t="n">
        <v>38.24</v>
      </c>
    </row>
    <row r="24" customFormat="false" ht="15" hidden="false" customHeight="false" outlineLevel="0" collapsed="false">
      <c r="A24" s="74" t="n">
        <v>44409</v>
      </c>
      <c r="B24" s="75" t="n">
        <v>351.84</v>
      </c>
      <c r="C24" s="77" t="n">
        <v>6.06</v>
      </c>
      <c r="D24" s="77" t="n">
        <v>4.26</v>
      </c>
      <c r="E24" s="77" t="n">
        <v>26.66</v>
      </c>
      <c r="F24" s="77" t="n">
        <v>148.12</v>
      </c>
      <c r="G24" s="77" t="n">
        <v>6.79</v>
      </c>
      <c r="H24" s="77" t="n">
        <v>163.1</v>
      </c>
      <c r="I24" s="77" t="n">
        <v>35.82</v>
      </c>
    </row>
    <row r="25" customFormat="false" ht="15" hidden="false" customHeight="false" outlineLevel="0" collapsed="false">
      <c r="A25" s="74" t="n">
        <v>44440</v>
      </c>
      <c r="B25" s="75" t="n">
        <v>352.51</v>
      </c>
      <c r="C25" s="77" t="n">
        <v>6.26</v>
      </c>
      <c r="D25" s="77" t="n">
        <v>4.45</v>
      </c>
      <c r="E25" s="77" t="n">
        <v>25.73</v>
      </c>
      <c r="F25" s="77" t="n">
        <v>150.35</v>
      </c>
      <c r="G25" s="77" t="n">
        <v>6.95</v>
      </c>
      <c r="H25" s="77" t="n">
        <v>168.98</v>
      </c>
      <c r="I25" s="77" t="n">
        <v>37.08</v>
      </c>
    </row>
    <row r="26" customFormat="false" ht="15" hidden="false" customHeight="false" outlineLevel="0" collapsed="false">
      <c r="A26" s="74" t="n">
        <v>44470</v>
      </c>
      <c r="B26" s="75" t="n">
        <v>360.82</v>
      </c>
      <c r="C26" s="77" t="n">
        <v>6.21</v>
      </c>
      <c r="D26" s="77" t="n">
        <v>4.35</v>
      </c>
      <c r="E26" s="77" t="n">
        <v>29.25</v>
      </c>
      <c r="F26" s="77" t="n">
        <v>148.65</v>
      </c>
      <c r="G26" s="77" t="n">
        <v>6.77</v>
      </c>
      <c r="H26" s="77" t="n">
        <v>163</v>
      </c>
      <c r="I26" s="77" t="n">
        <v>35.98</v>
      </c>
    </row>
    <row r="27" customFormat="false" ht="15" hidden="false" customHeight="false" outlineLevel="0" collapsed="false">
      <c r="A27" s="74" t="n">
        <v>44501</v>
      </c>
      <c r="B27" s="75" t="n">
        <v>364.5</v>
      </c>
      <c r="C27" s="77" t="n">
        <v>6.72</v>
      </c>
      <c r="D27" s="77" t="n">
        <v>4.4</v>
      </c>
      <c r="E27" s="77" t="n">
        <v>31.59</v>
      </c>
      <c r="F27" s="77" t="n">
        <v>161.83</v>
      </c>
      <c r="G27" s="77" t="n">
        <v>7.13</v>
      </c>
      <c r="H27" s="77" t="n">
        <v>166.76</v>
      </c>
      <c r="I27" s="77" t="n">
        <v>36.59</v>
      </c>
    </row>
    <row r="28" customFormat="false" ht="15" hidden="false" customHeight="false" outlineLevel="0" collapsed="false">
      <c r="A28" s="74" t="n">
        <v>44531</v>
      </c>
      <c r="B28" s="75" t="n">
        <v>367.5</v>
      </c>
      <c r="C28" s="77" t="n">
        <v>6.4</v>
      </c>
      <c r="D28" s="77" t="n">
        <v>4.42</v>
      </c>
      <c r="E28" s="77" t="n">
        <v>26.82</v>
      </c>
      <c r="F28" s="77" t="n">
        <v>154.98</v>
      </c>
      <c r="G28" s="77" t="n">
        <v>6.98</v>
      </c>
      <c r="H28" s="77" t="n">
        <v>166.35</v>
      </c>
      <c r="I28" s="77" t="n">
        <v>36.34</v>
      </c>
    </row>
    <row r="29" customFormat="false" ht="15" hidden="false" customHeight="false" outlineLevel="0" collapsed="false">
      <c r="A29" s="74" t="n">
        <v>44562</v>
      </c>
      <c r="B29" s="75" t="n">
        <v>358.68</v>
      </c>
      <c r="C29" s="77" t="n">
        <v>6.65</v>
      </c>
      <c r="D29" s="77" t="n">
        <v>4.52</v>
      </c>
      <c r="E29" s="77" t="n">
        <v>30.36</v>
      </c>
      <c r="F29" s="77" t="n">
        <v>162.41</v>
      </c>
      <c r="G29" s="77" t="n">
        <v>7.32</v>
      </c>
      <c r="H29" s="77" t="n">
        <v>164.77</v>
      </c>
      <c r="I29" s="77" t="n">
        <v>36.2</v>
      </c>
    </row>
    <row r="30" customFormat="false" ht="15" hidden="false" customHeight="false" outlineLevel="0" collapsed="false">
      <c r="A30" s="74" t="n">
        <v>44593</v>
      </c>
      <c r="B30" s="75" t="n">
        <v>356.97</v>
      </c>
      <c r="C30" s="77" t="n">
        <v>7</v>
      </c>
      <c r="D30" s="77" t="n">
        <v>4.54</v>
      </c>
      <c r="E30" s="77" t="n">
        <v>35</v>
      </c>
      <c r="F30" s="77" t="n">
        <v>164.11</v>
      </c>
      <c r="G30" s="77" t="n">
        <v>7.58</v>
      </c>
      <c r="H30" s="77" t="n">
        <v>165.82</v>
      </c>
      <c r="I30" s="77" t="n">
        <v>36.82</v>
      </c>
    </row>
    <row r="31" customFormat="false" ht="15" hidden="false" customHeight="false" outlineLevel="0" collapsed="false">
      <c r="A31" s="74" t="n">
        <v>44621</v>
      </c>
      <c r="B31" s="75" t="n">
        <v>376.64</v>
      </c>
      <c r="C31" s="77" t="n">
        <v>6.03</v>
      </c>
      <c r="D31" s="77" t="n">
        <v>4.41</v>
      </c>
      <c r="E31" s="77" t="n">
        <v>42.2</v>
      </c>
      <c r="F31" s="77" t="n">
        <v>162.37</v>
      </c>
      <c r="G31" s="77" t="n">
        <v>7.03</v>
      </c>
      <c r="H31" s="77" t="n">
        <v>160.83</v>
      </c>
      <c r="I31" s="77" t="n">
        <v>35.07</v>
      </c>
    </row>
    <row r="32" customFormat="false" ht="15" hidden="false" customHeight="false" outlineLevel="0" collapsed="false">
      <c r="A32" s="74" t="n">
        <v>44652</v>
      </c>
      <c r="B32" s="75" t="n">
        <v>374.87</v>
      </c>
      <c r="C32" s="77" t="n">
        <v>6.49</v>
      </c>
      <c r="D32" s="77" t="n">
        <v>4.49</v>
      </c>
      <c r="E32" s="77" t="n">
        <v>44.59</v>
      </c>
      <c r="F32" s="77" t="n">
        <v>174.06</v>
      </c>
      <c r="G32" s="77" t="n">
        <v>7.28</v>
      </c>
      <c r="H32" s="77" t="n">
        <v>156.44</v>
      </c>
      <c r="I32" s="77" t="n">
        <v>34.98</v>
      </c>
    </row>
    <row r="33" customFormat="false" ht="15" hidden="false" customHeight="false" outlineLevel="0" collapsed="false">
      <c r="A33" s="74" t="n">
        <v>44682</v>
      </c>
      <c r="B33" s="75" t="n">
        <v>384.45</v>
      </c>
      <c r="C33" s="77" t="n">
        <v>6.24</v>
      </c>
      <c r="D33" s="77" t="n">
        <v>4.41</v>
      </c>
      <c r="E33" s="77" t="n">
        <v>48.69</v>
      </c>
      <c r="F33" s="77" t="n">
        <v>169.01</v>
      </c>
      <c r="G33" s="77" t="n">
        <v>7.2</v>
      </c>
      <c r="H33" s="77" t="n">
        <v>155.36</v>
      </c>
      <c r="I33" s="77" t="n">
        <v>34.52</v>
      </c>
    </row>
    <row r="34" customFormat="false" ht="15" hidden="false" customHeight="false" outlineLevel="0" collapsed="false">
      <c r="A34" s="74" t="n">
        <v>44713</v>
      </c>
      <c r="B34" s="75" t="n">
        <v>396.66</v>
      </c>
      <c r="C34" s="77" t="n">
        <v>6.32</v>
      </c>
      <c r="D34" s="77" t="n">
        <v>4.29</v>
      </c>
      <c r="E34" s="77" t="n">
        <v>52.24</v>
      </c>
      <c r="F34" s="77" t="n">
        <v>168.55</v>
      </c>
      <c r="G34" s="77" t="n">
        <v>7.36</v>
      </c>
      <c r="H34" s="77" t="n">
        <v>152.18</v>
      </c>
      <c r="I34" s="77" t="n">
        <v>33.79</v>
      </c>
    </row>
    <row r="35" customFormat="false" ht="15" hidden="false" customHeight="false" outlineLevel="0" collapsed="false">
      <c r="A35" s="74" t="n">
        <v>44743</v>
      </c>
      <c r="B35" s="75" t="n">
        <v>404.1</v>
      </c>
      <c r="C35" s="77" t="n">
        <v>5.84</v>
      </c>
      <c r="D35" s="77" t="n">
        <v>3.86</v>
      </c>
      <c r="E35" s="77" t="n">
        <v>52.76</v>
      </c>
      <c r="F35" s="77" t="n">
        <v>155.35</v>
      </c>
      <c r="G35" s="77" t="n">
        <v>6.63</v>
      </c>
      <c r="H35" s="77" t="n">
        <v>148.8</v>
      </c>
      <c r="I35" s="77" t="n">
        <v>32.69</v>
      </c>
    </row>
    <row r="36" customFormat="false" ht="15" hidden="false" customHeight="false" outlineLevel="0" collapsed="false">
      <c r="A36" s="74" t="n">
        <v>44774</v>
      </c>
      <c r="B36" s="75" t="n">
        <v>402.1</v>
      </c>
      <c r="C36" s="77" t="n">
        <v>6.08</v>
      </c>
      <c r="D36" s="77" t="n">
        <v>4.18</v>
      </c>
      <c r="E36" s="77" t="n">
        <v>50.17</v>
      </c>
      <c r="F36" s="77" t="n">
        <v>164.45</v>
      </c>
      <c r="G36" s="77" t="n">
        <v>6.92</v>
      </c>
      <c r="H36" s="77" t="n">
        <v>150.88</v>
      </c>
      <c r="I36" s="77" t="n">
        <v>33.3</v>
      </c>
    </row>
    <row r="37" customFormat="false" ht="15" hidden="false" customHeight="false" outlineLevel="0" collapsed="false">
      <c r="A37" s="74" t="n">
        <v>44805</v>
      </c>
      <c r="B37" s="75" t="n">
        <v>404.19</v>
      </c>
      <c r="C37" s="77" t="n">
        <v>5.83</v>
      </c>
      <c r="D37" s="77" t="n">
        <v>4.2</v>
      </c>
      <c r="E37" s="77" t="n">
        <v>48.44</v>
      </c>
      <c r="F37" s="77" t="n">
        <v>160.31</v>
      </c>
      <c r="G37" s="77" t="n">
        <v>6.61</v>
      </c>
      <c r="H37" s="77" t="n">
        <v>151.97</v>
      </c>
      <c r="I37" s="77" t="n">
        <v>33.54</v>
      </c>
    </row>
    <row r="38" customFormat="false" ht="15" hidden="false" customHeight="false" outlineLevel="0" collapsed="false">
      <c r="A38" s="74" t="n">
        <v>44835</v>
      </c>
      <c r="B38" s="75" t="n">
        <v>418.31</v>
      </c>
      <c r="C38" s="77" t="n">
        <v>5.62</v>
      </c>
      <c r="D38" s="77" t="n">
        <v>3.94</v>
      </c>
      <c r="E38" s="77" t="n">
        <v>46.13</v>
      </c>
      <c r="F38" s="77" t="n">
        <v>153.78</v>
      </c>
      <c r="G38" s="77" t="n">
        <v>6.28</v>
      </c>
      <c r="H38" s="77" t="n">
        <v>138.06</v>
      </c>
      <c r="I38" s="77" t="n">
        <v>30.94</v>
      </c>
    </row>
    <row r="39" customFormat="false" ht="15" hidden="false" customHeight="false" outlineLevel="0" collapsed="false">
      <c r="A39" s="74" t="n">
        <v>44866</v>
      </c>
      <c r="B39" s="75" t="n">
        <v>406.68</v>
      </c>
      <c r="C39" s="77" t="n">
        <v>6.07</v>
      </c>
      <c r="D39" s="77" t="n">
        <v>4.01</v>
      </c>
      <c r="E39" s="77" t="n">
        <v>51.31</v>
      </c>
      <c r="F39" s="77" t="n">
        <v>160.1</v>
      </c>
      <c r="G39" s="77" t="n">
        <v>6.85</v>
      </c>
      <c r="H39" s="77" t="n">
        <v>130.8</v>
      </c>
      <c r="I39" s="77" t="n">
        <v>30.05</v>
      </c>
    </row>
    <row r="40" customFormat="false" ht="15" hidden="false" customHeight="false" outlineLevel="0" collapsed="false">
      <c r="A40" s="74" t="n">
        <v>44896</v>
      </c>
      <c r="B40" s="75" t="n">
        <v>407.68</v>
      </c>
      <c r="C40" s="77" t="n">
        <v>6.55</v>
      </c>
      <c r="D40" s="77" t="n">
        <v>4.16</v>
      </c>
      <c r="E40" s="77" t="n">
        <v>46.28</v>
      </c>
      <c r="F40" s="77" t="n">
        <v>162.87</v>
      </c>
      <c r="G40" s="77" t="n">
        <v>7.22</v>
      </c>
      <c r="H40" s="77" t="n">
        <v>145.41</v>
      </c>
      <c r="I40" s="77" t="n">
        <v>32.29</v>
      </c>
    </row>
    <row r="41" customFormat="false" ht="15" hidden="false" customHeight="false" outlineLevel="0" collapsed="false">
      <c r="A41" s="74" t="n">
        <v>44927</v>
      </c>
      <c r="B41" s="75" t="n">
        <v>396.03</v>
      </c>
      <c r="C41" s="77" t="n">
        <v>6.45</v>
      </c>
      <c r="D41" s="77" t="n">
        <v>3.88</v>
      </c>
      <c r="E41" s="77" t="n">
        <v>44.98</v>
      </c>
      <c r="F41" s="77" t="n">
        <v>149.76</v>
      </c>
      <c r="G41" s="77" t="n">
        <v>6.95</v>
      </c>
      <c r="H41" s="77" t="n">
        <v>139.91</v>
      </c>
      <c r="I41" s="77" t="n">
        <v>31.02</v>
      </c>
    </row>
    <row r="42" customFormat="false" ht="15" hidden="false" customHeight="false" outlineLevel="0" collapsed="false">
      <c r="A42" s="74" t="n">
        <v>44958</v>
      </c>
      <c r="B42" s="75" t="n">
        <v>384.91</v>
      </c>
      <c r="C42" s="77" t="n">
        <v>7.17</v>
      </c>
      <c r="D42" s="77" t="n">
        <v>4.06</v>
      </c>
      <c r="E42" s="77" t="n">
        <v>42.39</v>
      </c>
      <c r="F42" s="77" t="n">
        <v>159.76</v>
      </c>
      <c r="G42" s="77" t="n">
        <v>7.47</v>
      </c>
      <c r="H42" s="77" t="n">
        <v>150.74</v>
      </c>
      <c r="I42" s="77" t="n">
        <v>33.14</v>
      </c>
    </row>
    <row r="43" customFormat="false" ht="15" hidden="false" customHeight="false" outlineLevel="0" collapsed="false">
      <c r="A43" s="74" t="n">
        <v>44986</v>
      </c>
      <c r="B43" s="75" t="n">
        <v>385.01</v>
      </c>
      <c r="C43" s="77" t="n">
        <v>7.32</v>
      </c>
      <c r="D43" s="77" t="n">
        <v>3.96</v>
      </c>
      <c r="E43" s="77" t="n">
        <v>44.24</v>
      </c>
      <c r="F43" s="77" t="n">
        <v>156.14</v>
      </c>
      <c r="G43" s="77" t="n">
        <v>7.63</v>
      </c>
      <c r="H43" s="77" t="n">
        <v>144.54</v>
      </c>
      <c r="I43" s="77" t="n">
        <v>31.9</v>
      </c>
    </row>
    <row r="44" customFormat="false" ht="15" hidden="false" customHeight="false" outlineLevel="0" collapsed="false">
      <c r="A44" s="74" t="n">
        <v>45017</v>
      </c>
      <c r="B44" s="75" t="n">
        <v>375.34</v>
      </c>
      <c r="C44" s="77" t="n">
        <v>6.76</v>
      </c>
      <c r="D44" s="77" t="n">
        <v>3.94</v>
      </c>
      <c r="E44" s="77" t="n">
        <v>41.62</v>
      </c>
      <c r="F44" s="77" t="n">
        <v>153.09</v>
      </c>
      <c r="G44" s="77" t="n">
        <v>7.48</v>
      </c>
      <c r="H44" s="77" t="n">
        <v>143.73</v>
      </c>
      <c r="I44" s="77" t="n">
        <v>31.61</v>
      </c>
    </row>
    <row r="45" customFormat="false" ht="15" hidden="false" customHeight="false" outlineLevel="0" collapsed="false">
      <c r="A45" s="74" t="n">
        <v>45047</v>
      </c>
      <c r="B45" s="75" t="n">
        <v>372.37</v>
      </c>
      <c r="C45" s="77" t="n">
        <v>7.02</v>
      </c>
      <c r="D45" s="77" t="n">
        <v>3.93</v>
      </c>
      <c r="E45" s="77" t="n">
        <v>41.06</v>
      </c>
      <c r="F45" s="77" t="n">
        <v>156.09</v>
      </c>
      <c r="G45" s="77" t="n">
        <v>7.6</v>
      </c>
      <c r="H45" s="77" t="n">
        <v>138.99</v>
      </c>
      <c r="I45" s="77" t="n">
        <v>30.96</v>
      </c>
    </row>
    <row r="46" customFormat="false" ht="15" hidden="false" customHeight="false" outlineLevel="0" collapsed="false">
      <c r="A46" s="74" t="n">
        <v>45078</v>
      </c>
      <c r="B46" s="75" t="n">
        <v>370.6</v>
      </c>
      <c r="C46" s="77" t="n">
        <v>6.97</v>
      </c>
      <c r="D46" s="77" t="n">
        <v>4.11</v>
      </c>
      <c r="E46" s="77" t="n">
        <v>39.8</v>
      </c>
      <c r="F46" s="77" t="n">
        <v>153.14</v>
      </c>
      <c r="G46" s="77" t="n">
        <v>7.41</v>
      </c>
      <c r="H46" s="77" t="n">
        <v>141.2</v>
      </c>
      <c r="I46" s="77" t="n">
        <v>31.35</v>
      </c>
    </row>
    <row r="47" customFormat="false" ht="15" hidden="false" customHeight="false" outlineLevel="0" collapsed="false">
      <c r="A47" s="74" t="n">
        <v>45108</v>
      </c>
      <c r="B47" s="75" t="n">
        <v>379.04</v>
      </c>
      <c r="C47" s="77" t="n">
        <v>7.16</v>
      </c>
      <c r="D47" s="77" t="n">
        <v>4.18</v>
      </c>
      <c r="E47" s="77" t="n">
        <v>39.94</v>
      </c>
      <c r="F47" s="77" t="n">
        <v>158.75</v>
      </c>
      <c r="G47" s="77" t="n">
        <v>7.65</v>
      </c>
      <c r="H47" s="77" t="n">
        <v>142.71</v>
      </c>
      <c r="I47" s="77" t="n">
        <v>31.93</v>
      </c>
    </row>
    <row r="48" customFormat="false" ht="15" hidden="false" customHeight="false" outlineLevel="0" collapsed="false">
      <c r="A48" s="74" t="n">
        <v>45139</v>
      </c>
      <c r="B48" s="75" t="n">
        <v>385.05</v>
      </c>
      <c r="C48" s="77" t="n">
        <v>7.39</v>
      </c>
      <c r="D48" s="77" t="n">
        <v>4.31</v>
      </c>
      <c r="E48" s="77" t="n">
        <v>44.87</v>
      </c>
      <c r="F48" s="77" t="n">
        <v>160.1</v>
      </c>
      <c r="G48" s="77" t="n">
        <v>7.83</v>
      </c>
      <c r="H48" s="77" t="n">
        <v>149.88</v>
      </c>
      <c r="I48" s="77" t="n">
        <v>33.47</v>
      </c>
    </row>
    <row r="49" customFormat="false" ht="15" hidden="false" customHeight="false" outlineLevel="0" collapsed="false">
      <c r="A49" s="74" t="n">
        <v>45170</v>
      </c>
      <c r="B49" s="75" t="n">
        <v>386.43</v>
      </c>
      <c r="C49" s="77" t="n">
        <v>7.25</v>
      </c>
      <c r="D49" s="77" t="n">
        <v>4.18</v>
      </c>
      <c r="E49" s="77" t="n">
        <v>47.76</v>
      </c>
      <c r="F49" s="77" t="n">
        <v>158.73</v>
      </c>
      <c r="G49" s="77" t="n">
        <v>7.66</v>
      </c>
      <c r="H49" s="77" t="n">
        <v>143.24</v>
      </c>
      <c r="I49" s="77" t="n">
        <v>32.05</v>
      </c>
    </row>
    <row r="50" customFormat="false" ht="15" hidden="false" customHeight="false" outlineLevel="0" collapsed="false">
      <c r="A50" s="74" t="n">
        <v>45200</v>
      </c>
      <c r="B50" s="75" t="n">
        <v>385.33</v>
      </c>
      <c r="C50" s="77" t="n">
        <v>7.34</v>
      </c>
      <c r="D50" s="77" t="n">
        <v>4.18</v>
      </c>
      <c r="E50" s="77" t="n">
        <v>50.87</v>
      </c>
      <c r="F50" s="77" t="n">
        <v>156.13</v>
      </c>
      <c r="G50" s="77" t="n">
        <v>7.68</v>
      </c>
      <c r="H50" s="77" t="n">
        <v>141.23</v>
      </c>
      <c r="I50" s="77" t="n">
        <v>31.82</v>
      </c>
    </row>
    <row r="51" customFormat="false" ht="15" hidden="false" customHeight="false" outlineLevel="0" collapsed="false">
      <c r="A51" s="74" t="n">
        <v>45231</v>
      </c>
      <c r="B51" s="75" t="n">
        <v>379.19</v>
      </c>
      <c r="C51" s="77" t="n">
        <v>7.07</v>
      </c>
      <c r="D51" s="77" t="n">
        <v>4.02</v>
      </c>
      <c r="E51" s="77" t="n">
        <v>48.07</v>
      </c>
      <c r="F51" s="77" t="n">
        <v>149.65</v>
      </c>
      <c r="G51" s="77" t="n">
        <v>7.28</v>
      </c>
      <c r="H51" s="77" t="n">
        <v>136.85</v>
      </c>
      <c r="I51" s="77" t="n">
        <v>30.73</v>
      </c>
    </row>
    <row r="52" customFormat="false" ht="15" hidden="false" customHeight="false" outlineLevel="0" collapsed="false">
      <c r="A52" s="74" t="n">
        <v>45261</v>
      </c>
      <c r="B52" s="75" t="n">
        <v>381.8</v>
      </c>
      <c r="C52" s="77" t="n">
        <v>7.63</v>
      </c>
      <c r="D52" s="77" t="n">
        <v>4.28</v>
      </c>
      <c r="E52" s="77" t="n">
        <v>43.79</v>
      </c>
      <c r="F52" s="77" t="n">
        <v>160.33</v>
      </c>
      <c r="G52" s="77" t="n">
        <v>7.77</v>
      </c>
      <c r="H52" s="77" t="n">
        <v>141.78</v>
      </c>
      <c r="I52" s="77" t="n">
        <v>31.95</v>
      </c>
    </row>
    <row r="53" customFormat="false" ht="15" hidden="false" customHeight="false" outlineLevel="0" collapsed="false">
      <c r="A53" s="74" t="n">
        <v>45292</v>
      </c>
      <c r="B53" s="75" t="n">
        <v>382.04</v>
      </c>
      <c r="C53" s="77" t="n">
        <v>7.87</v>
      </c>
      <c r="D53" s="77" t="n">
        <v>4.47</v>
      </c>
      <c r="E53" s="77" t="n">
        <v>42.29</v>
      </c>
      <c r="F53" s="77" t="n">
        <v>166.36</v>
      </c>
      <c r="G53" s="77" t="n">
        <v>7.96</v>
      </c>
      <c r="H53" s="77" t="n">
        <v>145.28</v>
      </c>
      <c r="I53" s="77" t="n">
        <v>32.84</v>
      </c>
    </row>
    <row r="54" customFormat="false" ht="15" hidden="false" customHeight="false" outlineLevel="0" collapsed="false">
      <c r="A54" s="74" t="n">
        <v>45323</v>
      </c>
      <c r="B54" s="75" t="n">
        <v>388.04</v>
      </c>
      <c r="C54" s="77" t="n">
        <v>7.82</v>
      </c>
      <c r="D54" s="77" t="n">
        <v>4.49</v>
      </c>
      <c r="E54" s="77" t="n">
        <v>44.45</v>
      </c>
      <c r="F54" s="77" t="n">
        <v>168.47</v>
      </c>
      <c r="G54" s="77" t="n">
        <v>7.86</v>
      </c>
      <c r="H54" s="77" t="n">
        <v>141.48</v>
      </c>
      <c r="I54" s="77" t="n">
        <v>32.2</v>
      </c>
    </row>
    <row r="55" customFormat="false" ht="15" hidden="false" customHeight="false" outlineLevel="0" collapsed="false">
      <c r="A55" s="74" t="n">
        <v>45352</v>
      </c>
      <c r="B55" s="75" t="n">
        <v>395.09</v>
      </c>
      <c r="C55" s="77" t="n">
        <v>8.16</v>
      </c>
      <c r="D55" s="77" t="n">
        <v>4.64</v>
      </c>
      <c r="E55" s="77" t="n">
        <v>47.52</v>
      </c>
      <c r="F55" s="77" t="n">
        <v>171.27</v>
      </c>
      <c r="G55" s="77" t="n">
        <v>8.07</v>
      </c>
      <c r="H55" s="77" t="n">
        <v>149.48</v>
      </c>
      <c r="I55" s="77" t="n">
        <v>33.64</v>
      </c>
    </row>
    <row r="56" customFormat="false" ht="15" hidden="false" customHeight="false" outlineLevel="0" collapsed="false">
      <c r="A56" s="74" t="n">
        <v>45383</v>
      </c>
      <c r="B56" s="75" t="n">
        <v>392.41</v>
      </c>
      <c r="C56" s="77" t="n">
        <v>8.74</v>
      </c>
      <c r="D56" s="77" t="n">
        <v>4.77</v>
      </c>
      <c r="E56" s="77" t="n">
        <v>49.64</v>
      </c>
      <c r="F56" s="77" t="n">
        <v>176.92</v>
      </c>
      <c r="G56" s="77" t="n">
        <v>8.42</v>
      </c>
      <c r="H56" s="77" t="n">
        <v>152.45</v>
      </c>
      <c r="I56" s="77" t="n">
        <v>34.37</v>
      </c>
    </row>
    <row r="57" customFormat="false" ht="15" hidden="false" customHeight="false" outlineLevel="0" collapsed="false">
      <c r="A57" s="74" t="n">
        <v>45413</v>
      </c>
      <c r="B57" s="75" t="n">
        <v>387.18</v>
      </c>
      <c r="C57" s="77" t="n">
        <v>8.67</v>
      </c>
      <c r="D57" s="77" t="n">
        <v>4.73</v>
      </c>
      <c r="E57" s="77" t="n">
        <v>48.91</v>
      </c>
      <c r="F57" s="77" t="n">
        <v>171.85</v>
      </c>
      <c r="G57" s="77" t="n">
        <v>8.49</v>
      </c>
      <c r="H57" s="77" t="n">
        <v>154.15</v>
      </c>
      <c r="I57" s="77" t="n">
        <v>34.88</v>
      </c>
    </row>
    <row r="58" customFormat="false" ht="15" hidden="false" customHeight="false" outlineLevel="0" collapsed="false">
      <c r="A58" s="74" t="n">
        <v>45444</v>
      </c>
      <c r="B58" s="75" t="n">
        <v>394.76</v>
      </c>
      <c r="C58" s="77" t="n">
        <v>9.21</v>
      </c>
      <c r="D58" s="77" t="n">
        <v>4.67</v>
      </c>
      <c r="E58" s="77" t="n">
        <v>47.56</v>
      </c>
      <c r="F58" s="77" t="n">
        <v>175.73</v>
      </c>
      <c r="G58" s="77" t="n">
        <v>8.84</v>
      </c>
      <c r="H58" s="77" t="n">
        <v>156.38</v>
      </c>
      <c r="I58" s="77" t="n">
        <v>34.58</v>
      </c>
    </row>
    <row r="59" customFormat="false" ht="15" hidden="false" customHeight="false" outlineLevel="0" collapsed="false">
      <c r="A59" s="74" t="n">
        <v>45474</v>
      </c>
      <c r="B59" s="75" t="n">
        <v>392.84</v>
      </c>
      <c r="C59" s="77" t="n">
        <v>9.06</v>
      </c>
      <c r="D59" s="77" t="n">
        <v>5.01</v>
      </c>
      <c r="E59" s="77" t="n">
        <v>51.62</v>
      </c>
      <c r="F59" s="77" t="n">
        <v>173.22</v>
      </c>
      <c r="G59" s="77" t="n">
        <v>8.59</v>
      </c>
      <c r="H59" s="77" t="n">
        <v>166.11</v>
      </c>
      <c r="I59" s="77" t="n">
        <v>36.35</v>
      </c>
    </row>
    <row r="60" customFormat="false" ht="15" hidden="false" customHeight="false" outlineLevel="0" collapsed="false">
      <c r="A60" s="74" t="n">
        <v>45505</v>
      </c>
      <c r="B60" s="75" t="n">
        <v>394.7</v>
      </c>
      <c r="C60" s="77" t="n">
        <v>9.02</v>
      </c>
      <c r="D60" s="77" t="n">
        <v>5.05</v>
      </c>
      <c r="E60" s="77" t="n">
        <v>47.96</v>
      </c>
      <c r="F60" s="77" t="n">
        <v>177.92</v>
      </c>
      <c r="G60" s="77" t="n">
        <v>8.59</v>
      </c>
      <c r="H60" s="77" t="n">
        <v>165.45</v>
      </c>
      <c r="I60" s="77" t="n">
        <v>36.36</v>
      </c>
    </row>
    <row r="61" customFormat="false" ht="15" hidden="false" customHeight="false" outlineLevel="0" collapsed="false">
      <c r="A61" s="74" t="n">
        <v>45536</v>
      </c>
      <c r="B61" s="75" t="n">
        <v>394.86</v>
      </c>
      <c r="C61" s="77" t="n">
        <v>9.4</v>
      </c>
      <c r="D61" s="77" t="n">
        <v>4.98</v>
      </c>
      <c r="E61" s="77" t="n">
        <v>45.63</v>
      </c>
      <c r="F61" s="77" t="n">
        <v>183.76</v>
      </c>
      <c r="G61" s="77" t="n">
        <v>8.83</v>
      </c>
      <c r="H61" s="77" t="n">
        <v>162.84</v>
      </c>
      <c r="I61" s="77" t="n">
        <v>35.85</v>
      </c>
    </row>
    <row r="62" customFormat="false" ht="15" hidden="false" customHeight="false" outlineLevel="0" collapsed="false">
      <c r="A62" s="74" t="n">
        <v>45566</v>
      </c>
      <c r="B62" s="75" t="n">
        <v>401.9</v>
      </c>
      <c r="C62" s="77" t="n">
        <v>9.44</v>
      </c>
      <c r="D62" s="77" t="n">
        <v>5.04</v>
      </c>
      <c r="E62" s="77" t="n">
        <v>44.09</v>
      </c>
      <c r="F62" s="77" t="n">
        <v>188.87</v>
      </c>
      <c r="G62" s="77" t="n">
        <v>8.8</v>
      </c>
      <c r="H62" s="77" t="n">
        <v>176.3</v>
      </c>
      <c r="I62" s="77" t="n">
        <v>38.3</v>
      </c>
    </row>
    <row r="63" customFormat="false" ht="15" hidden="false" customHeight="false" outlineLevel="0" collapsed="false">
      <c r="A63" s="74" t="n">
        <v>45597</v>
      </c>
      <c r="B63" s="75" t="n">
        <v>409.25</v>
      </c>
      <c r="C63" s="77" t="n">
        <v>9.62</v>
      </c>
      <c r="D63" s="77" t="n">
        <v>4.93</v>
      </c>
      <c r="E63" s="77" t="n">
        <v>44.98</v>
      </c>
      <c r="F63" s="77" t="n">
        <v>188.59</v>
      </c>
      <c r="G63" s="77" t="n">
        <v>8.76</v>
      </c>
      <c r="H63" s="77" t="n">
        <v>171.7</v>
      </c>
      <c r="I63" s="77" t="n">
        <v>37.34</v>
      </c>
    </row>
    <row r="64" customFormat="false" ht="15" hidden="false" customHeight="false" outlineLevel="0" collapsed="false">
      <c r="A64" s="74" t="n">
        <v>45627</v>
      </c>
      <c r="B64" s="75" t="n">
        <v>411.99</v>
      </c>
      <c r="C64" s="77" t="n">
        <v>9.74</v>
      </c>
      <c r="D64" s="77" t="n">
        <v>4.92</v>
      </c>
      <c r="E64" s="77" t="n">
        <v>45.77</v>
      </c>
      <c r="F64" s="77" t="n">
        <v>205.97</v>
      </c>
      <c r="G64" s="77" t="n">
        <v>8.73</v>
      </c>
      <c r="H64" s="77" t="n">
        <v>169.8</v>
      </c>
      <c r="I64" s="77" t="n">
        <v>37.04</v>
      </c>
    </row>
    <row r="65" customFormat="false" ht="15" hidden="false" customHeight="false" outlineLevel="0" collapsed="false">
      <c r="A65" s="74" t="n">
        <v>45658</v>
      </c>
      <c r="B65" s="75" t="n">
        <v>411.73</v>
      </c>
      <c r="C65" s="77" t="n">
        <v>9.87</v>
      </c>
      <c r="D65" s="77" t="n">
        <v>4.97</v>
      </c>
      <c r="E65" s="77" t="n">
        <v>47.99</v>
      </c>
      <c r="F65" s="77" t="n">
        <v>196.26</v>
      </c>
      <c r="G65" s="77" t="n">
        <v>8.75</v>
      </c>
      <c r="H65" s="77" t="n">
        <v>170.1</v>
      </c>
      <c r="I65" s="77" t="n">
        <v>37.41</v>
      </c>
    </row>
    <row r="66" customFormat="false" ht="15" hidden="false" customHeight="false" outlineLevel="0" collapsed="false">
      <c r="A66" s="74" t="n">
        <v>45689</v>
      </c>
      <c r="B66" s="75" t="n">
        <v>403.13</v>
      </c>
      <c r="C66" s="77" t="n">
        <v>10.74</v>
      </c>
      <c r="D66" s="77" t="n">
        <v>5.05</v>
      </c>
      <c r="E66" s="77" t="n">
        <v>50.07</v>
      </c>
      <c r="F66" s="77" t="n">
        <v>202.77</v>
      </c>
      <c r="G66" s="77" t="n">
        <v>9.35</v>
      </c>
      <c r="H66" s="77" t="n">
        <v>174.24</v>
      </c>
      <c r="I66" s="77" t="n">
        <v>38.25</v>
      </c>
    </row>
    <row r="67" customFormat="false" ht="15" hidden="false" customHeight="false" outlineLevel="0" collapsed="false">
      <c r="A67" s="74" t="n">
        <v>45717</v>
      </c>
      <c r="B67" s="75" t="n">
        <v>399.81</v>
      </c>
      <c r="C67" s="77" t="n">
        <v>11.6</v>
      </c>
      <c r="D67" s="77" t="n">
        <v>4.85</v>
      </c>
      <c r="E67" s="77" t="n">
        <v>48.69</v>
      </c>
      <c r="F67" s="77" t="n">
        <v>203</v>
      </c>
      <c r="G67" s="77" t="n">
        <v>9.85</v>
      </c>
      <c r="H67" s="77" t="n">
        <v>175.11</v>
      </c>
      <c r="I67" s="77" t="n">
        <v>38.37</v>
      </c>
    </row>
    <row r="68" customFormat="false" ht="15" hidden="false" customHeight="false" outlineLevel="0" collapsed="false">
      <c r="A68" s="74" t="n">
        <v>45748</v>
      </c>
      <c r="B68" s="75" t="n">
        <v>406.44</v>
      </c>
      <c r="C68" s="77" t="n">
        <v>11.68</v>
      </c>
      <c r="D68" s="77" t="n">
        <v>4.73</v>
      </c>
      <c r="E68" s="77" t="n">
        <v>48.38</v>
      </c>
      <c r="F68" s="77" t="n">
        <v>194</v>
      </c>
      <c r="G68" s="77" t="n">
        <v>9.71</v>
      </c>
      <c r="H68" s="77" t="n">
        <v>170.26</v>
      </c>
      <c r="I68" s="77" t="n">
        <v>37.59</v>
      </c>
    </row>
    <row r="69" customFormat="false" ht="15" hidden="false" customHeight="false" outlineLevel="0" collapsed="false">
      <c r="A69" s="74" t="n">
        <v>45778</v>
      </c>
      <c r="B69" s="75" t="n">
        <v>403.94</v>
      </c>
      <c r="C69" s="77" t="n">
        <v>11.58</v>
      </c>
      <c r="D69" s="77" t="n">
        <v>4.67</v>
      </c>
      <c r="E69" s="77" t="n">
        <v>39.07</v>
      </c>
      <c r="F69" s="77" t="n">
        <v>191.03</v>
      </c>
      <c r="G69" s="77" t="n">
        <v>9.57</v>
      </c>
      <c r="H69" s="77" t="n">
        <v>159.63</v>
      </c>
      <c r="I69" s="77" t="n">
        <v>35.76</v>
      </c>
    </row>
    <row r="70" customFormat="false" ht="15" hidden="false" customHeight="false" outlineLevel="0" collapsed="false">
      <c r="A70" s="74" t="n">
        <v>45809</v>
      </c>
      <c r="B70" s="75" t="n">
        <v>402.08</v>
      </c>
      <c r="C70" s="77" t="n">
        <v>12.31</v>
      </c>
      <c r="D70" s="77" t="n">
        <v>4.85</v>
      </c>
      <c r="E70" s="77" t="n">
        <v>39.42</v>
      </c>
      <c r="F70" s="77" t="n">
        <v>201.56</v>
      </c>
      <c r="G70" s="77" t="n">
        <v>10.14</v>
      </c>
      <c r="H70" s="77" t="n">
        <v>170.02</v>
      </c>
      <c r="I70" s="77" t="n">
        <v>37.46</v>
      </c>
    </row>
    <row r="71" customFormat="false" ht="15" hidden="false" customHeight="false" outlineLevel="0" collapsed="false">
      <c r="A71" s="74" t="n">
        <v>45839</v>
      </c>
      <c r="B71" s="75" t="n">
        <v>399.19</v>
      </c>
      <c r="C71" s="77" t="n">
        <v>12.05</v>
      </c>
      <c r="D71" s="77" t="n">
        <v>5.02</v>
      </c>
      <c r="E71" s="77" t="n">
        <v>41.04</v>
      </c>
      <c r="F71" s="77" t="n">
        <v>200.68</v>
      </c>
      <c r="G71" s="77" t="n">
        <v>10.1</v>
      </c>
      <c r="H71" s="77" t="n">
        <v>175.35</v>
      </c>
      <c r="I71" s="77" t="n">
        <v>38.36</v>
      </c>
    </row>
    <row r="72" customFormat="false" ht="15" hidden="false" customHeight="false" outlineLevel="0" collapsed="false">
      <c r="A72" s="74" t="n">
        <v>45870</v>
      </c>
      <c r="B72" s="75" t="n">
        <v>396.45</v>
      </c>
      <c r="C72" s="77" t="n">
        <v>12.42</v>
      </c>
      <c r="D72" s="77" t="n">
        <v>5.13</v>
      </c>
      <c r="E72" s="77" t="n">
        <v>44.93</v>
      </c>
      <c r="F72" s="77" t="n">
        <v>206.44</v>
      </c>
      <c r="G72" s="77" t="n">
        <v>10.19</v>
      </c>
      <c r="H72" s="77" t="n">
        <v>181.2</v>
      </c>
      <c r="I72" s="77" t="n">
        <v>39.73</v>
      </c>
    </row>
    <row r="73" customFormat="false" ht="15" hidden="false" customHeight="false" outlineLevel="0" collapsed="false">
      <c r="A73" s="74" t="n">
        <v>45901</v>
      </c>
      <c r="B73" s="75" t="n">
        <v>391.63</v>
      </c>
      <c r="C73" s="77" t="n">
        <v>12.97</v>
      </c>
      <c r="D73" s="77" t="n">
        <v>5.06</v>
      </c>
      <c r="E73" s="77" t="n">
        <v>43.03</v>
      </c>
      <c r="F73" s="77" t="n">
        <v>213.7</v>
      </c>
      <c r="G73" s="77" t="n">
        <v>10.67</v>
      </c>
      <c r="H73" s="77" t="n">
        <v>182.44</v>
      </c>
      <c r="I73" s="77" t="n">
        <v>40.03</v>
      </c>
    </row>
    <row r="74" customFormat="false" ht="15" hidden="false" customHeight="false" outlineLevel="0" collapsed="false">
      <c r="A74" s="74" t="n">
        <v>45931</v>
      </c>
      <c r="B74" s="75" t="n">
        <v>389.91</v>
      </c>
      <c r="C74" s="77" t="n">
        <v>13.28</v>
      </c>
      <c r="D74" s="77" t="n">
        <v>5.41</v>
      </c>
      <c r="E74" s="77" t="n">
        <v>41.93</v>
      </c>
      <c r="F74" s="77" t="n">
        <v>221.05</v>
      </c>
      <c r="G74" s="77" t="n">
        <v>10.82</v>
      </c>
      <c r="H74" s="77" t="n">
        <v>196.7</v>
      </c>
      <c r="I74" s="77" t="n">
        <v>42.79</v>
      </c>
    </row>
    <row r="75" customFormat="false" ht="15" hidden="false" customHeight="false" outlineLevel="0" collapsed="false">
      <c r="A75" s="74" t="n">
        <v>45962</v>
      </c>
      <c r="B75" s="75" t="n">
        <v>384.2</v>
      </c>
      <c r="C75" s="77" t="n">
        <v>13.28</v>
      </c>
      <c r="D75" s="77" t="n">
        <v>5.87</v>
      </c>
      <c r="E75" s="77" t="n">
        <v>42.51</v>
      </c>
      <c r="F75" s="77" t="n">
        <v>225.04</v>
      </c>
      <c r="G75" s="77" t="n">
        <v>11.08</v>
      </c>
      <c r="H75" s="77" t="n">
        <v>206.82</v>
      </c>
      <c r="I75" s="77" t="n">
        <v>45</v>
      </c>
    </row>
    <row r="76" customFormat="false" ht="15" hidden="false" customHeight="false" outlineLevel="0" collapsed="false">
      <c r="A76" s="74" t="n">
        <v>45992</v>
      </c>
      <c r="B76" s="75" t="n">
        <v>384.97</v>
      </c>
      <c r="C76" s="77" t="n">
        <v>13.63</v>
      </c>
      <c r="D76" s="77" t="n">
        <v>5.67</v>
      </c>
      <c r="E76" s="77" t="n">
        <v>41.25</v>
      </c>
      <c r="F76" s="77" t="n">
        <v>230</v>
      </c>
      <c r="G76" s="77" t="n">
        <v>11.39</v>
      </c>
      <c r="H76" s="77" t="n">
        <v>198.65</v>
      </c>
      <c r="I76" s="77" t="n">
        <v>43.61</v>
      </c>
    </row>
    <row r="77" customFormat="false" ht="15" hidden="false" customHeight="false" outlineLevel="0" collapsed="false">
      <c r="A77" s="74" t="n">
        <v>46023</v>
      </c>
      <c r="B77" s="75" t="n">
        <v>384.18</v>
      </c>
      <c r="C77" s="77" t="n">
        <v>14.58</v>
      </c>
      <c r="D77" s="77" t="n">
        <v>5.92</v>
      </c>
      <c r="E77" s="77" t="n">
        <v>40.23</v>
      </c>
      <c r="F77" s="77" t="n">
        <v>239.73</v>
      </c>
      <c r="G77" s="77" t="n">
        <v>11.89</v>
      </c>
      <c r="H77" s="77" t="n">
        <v>202.83</v>
      </c>
      <c r="I77" s="77" t="n">
        <v>44.56</v>
      </c>
    </row>
    <row r="78" customFormat="false" ht="15" hidden="false" customHeight="false" outlineLevel="0" collapsed="false">
      <c r="A78" s="74" t="n">
        <v>46054</v>
      </c>
      <c r="B78" s="75" t="n">
        <v>378.61</v>
      </c>
      <c r="C78" s="77" t="n">
        <v>14.82</v>
      </c>
      <c r="D78" s="77" t="n">
        <v>6.42</v>
      </c>
      <c r="E78" s="77" t="n">
        <v>44.92</v>
      </c>
      <c r="F78" s="77" t="n">
        <v>236.55</v>
      </c>
      <c r="G78" s="77" t="n">
        <v>12.39</v>
      </c>
      <c r="H78" s="77" t="n">
        <v>216.21</v>
      </c>
      <c r="I78" s="77" t="n">
        <v>47.71</v>
      </c>
    </row>
    <row r="79" customFormat="false" ht="15" hidden="false" customHeight="false" outlineLevel="0" collapsed="false">
      <c r="A79" s="74" t="n">
        <v>46082</v>
      </c>
      <c r="B79" s="75" t="n">
        <v>389.19</v>
      </c>
      <c r="C79" s="77" t="n">
        <v>14.81</v>
      </c>
      <c r="D79" s="77" t="n">
        <v>7.1</v>
      </c>
      <c r="E79" s="77" t="n">
        <v>48.26</v>
      </c>
      <c r="F79" s="77" t="n">
        <v>253.44</v>
      </c>
      <c r="G79" s="77" t="n">
        <v>13.01</v>
      </c>
      <c r="H79" s="77" t="n">
        <v>231.89</v>
      </c>
      <c r="I79" s="77" t="n">
        <v>50.82</v>
      </c>
    </row>
    <row r="80" customFormat="false" ht="15" hidden="false" customHeight="false" outlineLevel="0" collapsed="false">
      <c r="A80" s="74" t="n">
        <v>46113</v>
      </c>
      <c r="B80" s="75" t="n">
        <v>368.96</v>
      </c>
      <c r="C80" s="77" t="n">
        <v>14.1</v>
      </c>
      <c r="D80" s="77" t="n">
        <v>6.47</v>
      </c>
      <c r="E80" s="77" t="n">
        <v>68.59</v>
      </c>
      <c r="F80" s="77" t="n">
        <v>245.44</v>
      </c>
      <c r="G80" s="77" t="n">
        <v>12.39</v>
      </c>
      <c r="H80" s="77" t="n">
        <v>211.69</v>
      </c>
      <c r="I80" s="77" t="n">
        <v>46.88</v>
      </c>
    </row>
    <row r="81" customFormat="false" ht="15" hidden="false" customHeight="false" outlineLevel="0" collapsed="false">
      <c r="A81" s="74" t="n">
        <v>46143</v>
      </c>
      <c r="B81" s="75" t="n">
        <v>358.23</v>
      </c>
      <c r="C81" s="77" t="n">
        <v>14.83</v>
      </c>
      <c r="D81" s="77" t="n">
        <v>7.39</v>
      </c>
      <c r="E81" s="77" t="n">
        <v>79.71</v>
      </c>
      <c r="F81" s="77" t="n">
        <v>257.5</v>
      </c>
      <c r="G81" s="77" t="n">
        <v>12.94</v>
      </c>
      <c r="H81" s="77" t="n">
        <v>238.13</v>
      </c>
      <c r="I81" s="77" t="n">
        <v>51.72</v>
      </c>
    </row>
    <row r="82" customFormat="false" ht="15" hidden="false" customHeight="false" outlineLevel="0" collapsed="false">
      <c r="A82" s="74" t="n">
        <v>46174</v>
      </c>
      <c r="B82" s="75" t="n">
        <v>353.94</v>
      </c>
      <c r="C82" s="77" t="n">
        <v>15.17</v>
      </c>
      <c r="D82" s="77" t="n">
        <v>8.35</v>
      </c>
      <c r="E82" s="77" t="n">
        <v>73.02</v>
      </c>
      <c r="F82" s="77" t="n">
        <v>260.18</v>
      </c>
      <c r="G82" s="77" t="n">
        <v>13.44</v>
      </c>
      <c r="H82" s="77" t="n">
        <v>269.53</v>
      </c>
      <c r="I82" s="77" t="n">
        <v>57</v>
      </c>
    </row>
    <row r="83" customFormat="false" ht="15" hidden="false" customHeight="false" outlineLevel="0" collapsed="false">
      <c r="A83" s="74" t="n">
        <v>46204</v>
      </c>
      <c r="B83" s="75" t="n">
        <v>359.47</v>
      </c>
      <c r="C83" s="77" t="n">
        <v>16.24</v>
      </c>
      <c r="D83" s="77" t="n">
        <v>8.43</v>
      </c>
      <c r="E83" s="77" t="n">
        <v>57.96</v>
      </c>
      <c r="F83" s="77" t="n">
        <v>264.17</v>
      </c>
      <c r="G83" s="77" t="n">
        <v>13.6</v>
      </c>
      <c r="H83" s="77" t="n">
        <v>267.81</v>
      </c>
      <c r="I83" s="77" t="n">
        <v>56.78</v>
      </c>
    </row>
    <row r="84" customFormat="false" ht="15" hidden="false" customHeight="false" outlineLevel="0" collapsed="false">
      <c r="A84" s="74" t="n">
        <v>46235</v>
      </c>
      <c r="B84" s="75" t="n">
        <v>363.38</v>
      </c>
      <c r="C84" s="77" t="n">
        <v>17.12</v>
      </c>
      <c r="D84" s="77" t="n">
        <v>7.87</v>
      </c>
      <c r="E84" s="77" t="n">
        <v>69.03</v>
      </c>
      <c r="F84" s="77" t="n">
        <v>267.64</v>
      </c>
      <c r="G84" s="77" t="n">
        <v>13.99</v>
      </c>
      <c r="H84" s="77" t="n">
        <v>254.4</v>
      </c>
      <c r="I84" s="77" t="n">
        <v>54.58</v>
      </c>
    </row>
    <row r="85" customFormat="false" ht="15" hidden="false" customHeight="false" outlineLevel="0" collapsed="false">
      <c r="A85" s="74" t="n">
        <v>46266</v>
      </c>
      <c r="B85" s="75" t="n">
        <v>364.93</v>
      </c>
      <c r="C85" s="77" t="n">
        <v>17.24</v>
      </c>
      <c r="D85" s="77" t="n">
        <v>8.21</v>
      </c>
      <c r="E85" s="77" t="n">
        <v>76.71</v>
      </c>
      <c r="F85" s="77" t="n">
        <v>271.16</v>
      </c>
      <c r="G85" s="77" t="n">
        <v>13.85</v>
      </c>
      <c r="H85" s="77" t="n">
        <v>261.92</v>
      </c>
      <c r="I85" s="77" t="n">
        <v>56.16</v>
      </c>
    </row>
    <row r="86" customFormat="false" ht="15" hidden="false" customHeight="false" outlineLevel="0" collapsed="false">
      <c r="A86" s="74" t="n">
        <v>46296</v>
      </c>
      <c r="B86" s="75" t="n">
        <v>363.88</v>
      </c>
      <c r="C86" s="77" t="n">
        <v>16.3</v>
      </c>
      <c r="D86" s="77" t="n">
        <v>8.41</v>
      </c>
      <c r="E86" s="77" t="n">
        <v>89.14</v>
      </c>
      <c r="F86" s="77" t="n">
        <v>267.1</v>
      </c>
      <c r="G86" s="77" t="n">
        <v>13.29</v>
      </c>
      <c r="H86" s="77" t="n">
        <v>268.54</v>
      </c>
      <c r="I86" s="77" t="n">
        <v>57.16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2026-10-18T10:38:58Z</dcterms:created>
  <dc:creator>openpyxl</dc:creator>
  <dc:description/>
  <dc:language>en-US</dc:language>
  <cp:lastModifiedBy/>
  <dcterms:modified xsi:type="dcterms:W3CDTF">2026-10-18T12:39:01Z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